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omepage\BorkPC\Excel\_xl_download\"/>
    </mc:Choice>
  </mc:AlternateContent>
  <bookViews>
    <workbookView xWindow="0" yWindow="0" windowWidth="28800" windowHeight="12210" activeTab="4"/>
  </bookViews>
  <sheets>
    <sheet name="Vertreter" sheetId="1" r:id="rId1"/>
    <sheet name="Kunden" sheetId="2" r:id="rId2"/>
    <sheet name="Aufträge 2013" sheetId="3" r:id="rId3"/>
    <sheet name="Aufträge 2014" sheetId="4" r:id="rId4"/>
    <sheet name="Aufträge 2015" sheetId="5" r:id="rId5"/>
    <sheet name="Auswertung" sheetId="6" r:id="rId6"/>
  </sheets>
  <definedNames>
    <definedName name="_xlcn.WorksheetConnection_Mappe2Tab_Auftrag_2013" hidden="1">Tab_Auftrag_2013[]</definedName>
    <definedName name="_xlcn.WorksheetConnection_Mappe2Tab_Auftrag_2014" hidden="1">Tab_Auftrag_2014[]</definedName>
    <definedName name="_xlcn.WorksheetConnection_Mappe2Tab_Auftrag_2015" hidden="1">Tab_Auftrag_2015[]</definedName>
    <definedName name="_xlcn.WorksheetConnection_Mappe2Tab_Kunden" hidden="1">Tab_Kunden[]</definedName>
    <definedName name="_xlcn.WorksheetConnection_Mappe2Tab_Vertreter" hidden="1">Tab_Vertreter[]</definedName>
  </definedNames>
  <calcPr calcId="171027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_Vertreter" name="Tab_Vertreter" connection="WorksheetConnection_Mappe2!Tab_Vertreter"/>
          <x15:modelTable id="Tab_Kunden" name="Tab_Kunden" connection="WorksheetConnection_Mappe2!Tab_Kunden"/>
          <x15:modelTable id="Tab_Auftrag_2015" name="Tab_Auftrag_2015" connection="WorksheetConnection_Mappe2!Tab_Auftrag_2015"/>
          <x15:modelTable id="Tab_Auftrag_2014" name="Tab_Auftrag_2014" connection="WorksheetConnection_Mappe2!Tab_Auftrag_2014"/>
          <x15:modelTable id="Tab_Auftrag_2013" name="Tab_Auftrag_2013" connection="WorksheetConnection_Mappe2!Tab_Auftrag_2013"/>
        </x15:modelTables>
        <x15:modelRelationships>
          <x15:modelRelationship fromTable="Tab_Auftrag_2013" fromColumn="Kunden-Nr." toTable="Tab_Kunden" toColumn="Kunden-Nr."/>
          <x15:modelRelationship fromTable="Tab_Auftrag_2013" fromColumn="ID" toTable="Tab_Vertreter" toColumn="ID"/>
          <x15:modelRelationship fromTable="Tab_Auftrag_2014" fromColumn="Kunden-Nr." toTable="Tab_Kunden" toColumn="Kunden-Nr."/>
          <x15:modelRelationship fromTable="Tab_Auftrag_2014" fromColumn="ID" toTable="Tab_Vertreter" toColumn="ID"/>
          <x15:modelRelationship fromTable="Tab_Auftrag_2015" fromColumn="Kunden-Nr." toTable="Tab_Kunden" toColumn="Kunden-Nr."/>
          <x15:modelRelationship fromTable="Tab_Auftrag_2015" fromColumn="ID" toTable="Tab_Vertreter" toColumn="ID"/>
        </x15:modelRelationships>
      </x15:dataModel>
    </ext>
  </extLst>
</workbook>
</file>

<file path=xl/calcChain.xml><?xml version="1.0" encoding="utf-8"?>
<calcChain xmlns="http://schemas.openxmlformats.org/spreadsheetml/2006/main">
  <c r="O2" i="5" l="1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C39" i="5"/>
  <c r="D39" i="5"/>
  <c r="E39" i="5"/>
  <c r="F39" i="5"/>
  <c r="G39" i="5"/>
  <c r="H39" i="5"/>
  <c r="I39" i="5"/>
  <c r="J39" i="5"/>
  <c r="K39" i="5"/>
  <c r="L39" i="5"/>
  <c r="M39" i="5"/>
  <c r="N39" i="5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C34" i="4"/>
  <c r="D34" i="4"/>
  <c r="E34" i="4"/>
  <c r="F34" i="4"/>
  <c r="G34" i="4"/>
  <c r="H34" i="4"/>
  <c r="I34" i="4"/>
  <c r="J34" i="4"/>
  <c r="K34" i="4"/>
  <c r="L34" i="4"/>
  <c r="M34" i="4"/>
  <c r="N34" i="4"/>
  <c r="O2" i="3"/>
  <c r="O37" i="3" s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C37" i="3"/>
  <c r="D37" i="3"/>
  <c r="E37" i="3"/>
  <c r="F37" i="3"/>
  <c r="G37" i="3"/>
  <c r="H37" i="3"/>
  <c r="I37" i="3"/>
  <c r="J37" i="3"/>
  <c r="K37" i="3"/>
  <c r="L37" i="3"/>
  <c r="M37" i="3"/>
  <c r="N37" i="3"/>
  <c r="O39" i="5" l="1"/>
  <c r="O34" i="4"/>
</calcChain>
</file>

<file path=xl/connections.xml><?xml version="1.0" encoding="utf-8"?>
<connections xmlns="http://schemas.openxmlformats.org/spreadsheetml/2006/main">
  <connection id="1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Mappe2!Tab_Auftrag_2013" type="102" refreshedVersion="6" minRefreshableVersion="5">
    <extLst>
      <ext xmlns:x15="http://schemas.microsoft.com/office/spreadsheetml/2010/11/main" uri="{DE250136-89BD-433C-8126-D09CA5730AF9}">
        <x15:connection id="Tab_Auftrag_2013">
          <x15:rangePr sourceName="_xlcn.WorksheetConnection_Mappe2Tab_Auftrag_2013"/>
        </x15:connection>
      </ext>
    </extLst>
  </connection>
  <connection id="3" name="WorksheetConnection_Mappe2!Tab_Auftrag_2014" type="102" refreshedVersion="6" minRefreshableVersion="5">
    <extLst>
      <ext xmlns:x15="http://schemas.microsoft.com/office/spreadsheetml/2010/11/main" uri="{DE250136-89BD-433C-8126-D09CA5730AF9}">
        <x15:connection id="Tab_Auftrag_2014">
          <x15:rangePr sourceName="_xlcn.WorksheetConnection_Mappe2Tab_Auftrag_2014"/>
        </x15:connection>
      </ext>
    </extLst>
  </connection>
  <connection id="4" name="WorksheetConnection_Mappe2!Tab_Auftrag_2015" type="102" refreshedVersion="6" minRefreshableVersion="5">
    <extLst>
      <ext xmlns:x15="http://schemas.microsoft.com/office/spreadsheetml/2010/11/main" uri="{DE250136-89BD-433C-8126-D09CA5730AF9}">
        <x15:connection id="Tab_Auftrag_2015">
          <x15:rangePr sourceName="_xlcn.WorksheetConnection_Mappe2Tab_Auftrag_2015"/>
        </x15:connection>
      </ext>
    </extLst>
  </connection>
  <connection id="5" name="WorksheetConnection_Mappe2!Tab_Kunden" type="102" refreshedVersion="6" minRefreshableVersion="5">
    <extLst>
      <ext xmlns:x15="http://schemas.microsoft.com/office/spreadsheetml/2010/11/main" uri="{DE250136-89BD-433C-8126-D09CA5730AF9}">
        <x15:connection id="Tab_Kunden">
          <x15:rangePr sourceName="_xlcn.WorksheetConnection_Mappe2Tab_Kunden"/>
        </x15:connection>
      </ext>
    </extLst>
  </connection>
  <connection id="6" name="WorksheetConnection_Mappe2!Tab_Vertreter" type="102" refreshedVersion="6" minRefreshableVersion="5">
    <extLst>
      <ext xmlns:x15="http://schemas.microsoft.com/office/spreadsheetml/2010/11/main" uri="{DE250136-89BD-433C-8126-D09CA5730AF9}">
        <x15:connection id="Tab_Vertreter">
          <x15:rangePr sourceName="_xlcn.WorksheetConnection_Mappe2Tab_Vertreter"/>
        </x15:connection>
      </ext>
    </extLst>
  </connection>
</connections>
</file>

<file path=xl/sharedStrings.xml><?xml version="1.0" encoding="utf-8"?>
<sst xmlns="http://schemas.openxmlformats.org/spreadsheetml/2006/main" count="216" uniqueCount="170">
  <si>
    <t>Bad Hersfeld</t>
  </si>
  <si>
    <t>Auf der Heide 3</t>
  </si>
  <si>
    <t>Lars</t>
  </si>
  <si>
    <t>Wagner</t>
  </si>
  <si>
    <t>Berlin</t>
  </si>
  <si>
    <t>Pappelallee 17</t>
  </si>
  <si>
    <t>Karola</t>
  </si>
  <si>
    <t>Schulze</t>
  </si>
  <si>
    <t>Frankfurt am Main</t>
  </si>
  <si>
    <t>Joh.-Sebastian-Bach-Platz 29</t>
  </si>
  <si>
    <t>Sebastian</t>
  </si>
  <si>
    <t>Müller</t>
  </si>
  <si>
    <t>Dorsten</t>
  </si>
  <si>
    <t>Breite Straße 104 B</t>
  </si>
  <si>
    <t>Cay</t>
  </si>
  <si>
    <t>Maier</t>
  </si>
  <si>
    <t>München</t>
  </si>
  <si>
    <t>Am See 23</t>
  </si>
  <si>
    <t>Max</t>
  </si>
  <si>
    <t>Huber</t>
  </si>
  <si>
    <t>Ort</t>
  </si>
  <si>
    <t>PLZ</t>
  </si>
  <si>
    <t>Straße</t>
  </si>
  <si>
    <t>Vorname</t>
  </si>
  <si>
    <t>Name</t>
  </si>
  <si>
    <t>ID</t>
  </si>
  <si>
    <t>Serpentinstraße</t>
  </si>
  <si>
    <t>Berschweiler</t>
  </si>
  <si>
    <t>MULTI - Spielbetriebe GmbH</t>
  </si>
  <si>
    <t>Else-Sander-Straße</t>
  </si>
  <si>
    <t>Künzing</t>
  </si>
  <si>
    <t xml:space="preserve">Pizzeria ETNA PIZZA-TAXI </t>
  </si>
  <si>
    <t>Zur Steinhöhe</t>
  </si>
  <si>
    <t>Laubsdorf</t>
  </si>
  <si>
    <t xml:space="preserve">Gang &amp; Jankowski GmbH        </t>
  </si>
  <si>
    <t>Lessingstraße</t>
  </si>
  <si>
    <t>Dammendorf</t>
  </si>
  <si>
    <t>Freitag-Hemkamp</t>
  </si>
  <si>
    <t>Hesselbergweg</t>
  </si>
  <si>
    <t>Seedorf</t>
  </si>
  <si>
    <t xml:space="preserve">Kleeblatt - Automaten GmbH        </t>
  </si>
  <si>
    <t>Ursinusstraße</t>
  </si>
  <si>
    <t>Mindelstetten</t>
  </si>
  <si>
    <t xml:space="preserve">Auto- &amp; Reifenservice H.-Jürgen Kirsch GmbH      </t>
  </si>
  <si>
    <t>Stadthallenbrücke</t>
  </si>
  <si>
    <t>Mainz</t>
  </si>
  <si>
    <t xml:space="preserve">Auto &amp; Reifenservice H.-Jürgen Kirsch GmbH      </t>
  </si>
  <si>
    <t>Martin-Andersen-Nexö-Straße</t>
  </si>
  <si>
    <t>Sitters</t>
  </si>
  <si>
    <t>Siedlungsstraße</t>
  </si>
  <si>
    <t>Hagelberg</t>
  </si>
  <si>
    <t xml:space="preserve">HN Automaten GmbH </t>
  </si>
  <si>
    <t>Seehofstraße</t>
  </si>
  <si>
    <t>Fuchsmühl</t>
  </si>
  <si>
    <t xml:space="preserve">Nolte &amp; Co. oHG, Hans-Josef       </t>
  </si>
  <si>
    <t>Albert-Wolf-Platz</t>
  </si>
  <si>
    <t>Carlsberg</t>
  </si>
  <si>
    <t>Sebnitzer Straße</t>
  </si>
  <si>
    <t>Oberschöna</t>
  </si>
  <si>
    <t xml:space="preserve">Central - Theater         </t>
  </si>
  <si>
    <t>Ernst-Achilles-Platz</t>
  </si>
  <si>
    <t>Gröden</t>
  </si>
  <si>
    <t xml:space="preserve">Hagemann + Schwankl Rechtsanwälte        </t>
  </si>
  <si>
    <t>Geigerstraße</t>
  </si>
  <si>
    <t>Gaißach</t>
  </si>
  <si>
    <t xml:space="preserve">Jagd + Mode Spickermann        </t>
  </si>
  <si>
    <t>Lia-Wöhr-Platz</t>
  </si>
  <si>
    <t>Duisburg</t>
  </si>
  <si>
    <t xml:space="preserve">Betten - Skoda Inh. J. Skoda      </t>
  </si>
  <si>
    <t>Ehrlichstraße</t>
  </si>
  <si>
    <t>Bremen</t>
  </si>
  <si>
    <t>NKD Vertriebsgesellschaft mbH Waren</t>
  </si>
  <si>
    <t>Dreikönigstraße</t>
  </si>
  <si>
    <t>Bertsdorf-Hörnitz</t>
  </si>
  <si>
    <t xml:space="preserve">Bertenhoff &amp; Anders GmbH        </t>
  </si>
  <si>
    <t>Horst Uhlemann-Straße</t>
  </si>
  <si>
    <t>Stipshausen</t>
  </si>
  <si>
    <t xml:space="preserve">Jungblut - Vertriebsgesellschaft     </t>
  </si>
  <si>
    <t>Graf-Stauffenberg-Platz</t>
  </si>
  <si>
    <t>Kirchham</t>
  </si>
  <si>
    <t xml:space="preserve">ICI &amp; V TEICH GmbH       </t>
  </si>
  <si>
    <t>Thiotmannstraße</t>
  </si>
  <si>
    <t>Buhla</t>
  </si>
  <si>
    <t xml:space="preserve">Grömping jun. Ludger </t>
  </si>
  <si>
    <t>Elisabethenstr.</t>
  </si>
  <si>
    <t>Bremervörde</t>
  </si>
  <si>
    <t xml:space="preserve">Rößmann jun. Johannes </t>
  </si>
  <si>
    <t>Hauboldstraße</t>
  </si>
  <si>
    <t>Sperenberg</t>
  </si>
  <si>
    <t xml:space="preserve">L + Z GmbH        </t>
  </si>
  <si>
    <t>Keplerstraße</t>
  </si>
  <si>
    <t>Fehmarn</t>
  </si>
  <si>
    <t xml:space="preserve">G + K öl- u. Gasfeuerungsdienst GmbH     </t>
  </si>
  <si>
    <t>Zaubernußallee</t>
  </si>
  <si>
    <t>Altenbrak</t>
  </si>
  <si>
    <t xml:space="preserve">G + K Öl- u. Gasfeuerungsdienst GmbH     </t>
  </si>
  <si>
    <t>Schäfergasse</t>
  </si>
  <si>
    <t>Hamma</t>
  </si>
  <si>
    <t xml:space="preserve">Liehr Alfred Bauunternehmung GmbH        </t>
  </si>
  <si>
    <t>Sigmund-Freud-Straße</t>
  </si>
  <si>
    <t>Crimla</t>
  </si>
  <si>
    <t xml:space="preserve">Aschmutat GmbH </t>
  </si>
  <si>
    <t>Amselstieg</t>
  </si>
  <si>
    <t>Altthymen</t>
  </si>
  <si>
    <t xml:space="preserve">Aschmutat GmbH      </t>
  </si>
  <si>
    <t>Rankestraße</t>
  </si>
  <si>
    <t>Tennenbronn</t>
  </si>
  <si>
    <t>Londen van Ewa van</t>
  </si>
  <si>
    <t>Weilbrunnstraße</t>
  </si>
  <si>
    <t>Döttesfeld</t>
  </si>
  <si>
    <t xml:space="preserve">Borrmann,Claus,GmbH </t>
  </si>
  <si>
    <t>Kinkelstraße</t>
  </si>
  <si>
    <t>Baudenbach</t>
  </si>
  <si>
    <t>Beyer Egbert</t>
  </si>
  <si>
    <t>Gabelsbergerstraße</t>
  </si>
  <si>
    <t>Zinnowitz</t>
  </si>
  <si>
    <t xml:space="preserve">Kommunalverband Ruhrgebiet          </t>
  </si>
  <si>
    <t>Oskar-Pletsch-Straße</t>
  </si>
  <si>
    <t>Roskow</t>
  </si>
  <si>
    <t>Wilhelm-Bölsche-Straße</t>
  </si>
  <si>
    <t>Rhoden</t>
  </si>
  <si>
    <t xml:space="preserve">Elles &amp; Söhne Tief- und Straßenbau GmbH    </t>
  </si>
  <si>
    <t>Sporbitzer Straße</t>
  </si>
  <si>
    <t>Barleben</t>
  </si>
  <si>
    <t xml:space="preserve">Große Holtfort Wilhelm </t>
  </si>
  <si>
    <t>Neuerbstr.</t>
  </si>
  <si>
    <t>Lunzig</t>
  </si>
  <si>
    <t>Wissing &amp; Co GmbH</t>
  </si>
  <si>
    <t>Oldenburger Straße</t>
  </si>
  <si>
    <t>Großensee</t>
  </si>
  <si>
    <t>Schmidtstraße</t>
  </si>
  <si>
    <t>Groitzsch</t>
  </si>
  <si>
    <t>TB Kalender &amp; Design</t>
  </si>
  <si>
    <t>Bostelreihe</t>
  </si>
  <si>
    <t>Topfstedt</t>
  </si>
  <si>
    <t xml:space="preserve">Brömmel Franz, GmbH </t>
  </si>
  <si>
    <t>Zschonerblick</t>
  </si>
  <si>
    <t>Strande</t>
  </si>
  <si>
    <t>Seier GmbH &amp; Co.</t>
  </si>
  <si>
    <t>Gertigstraße</t>
  </si>
  <si>
    <t>Greifswald</t>
  </si>
  <si>
    <t>OPEL Autohaus Hüppe GmbH</t>
  </si>
  <si>
    <t>Hausnummer</t>
  </si>
  <si>
    <t>Firma</t>
  </si>
  <si>
    <t>Kunden-Nr.</t>
  </si>
  <si>
    <t>Ergebnis</t>
  </si>
  <si>
    <t>Summe 2013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</si>
  <si>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</si>
  <si>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</si>
  <si>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</si>
  <si>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</si>
  <si>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</si>
  <si>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</si>
  <si>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</si>
  <si>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</si>
  <si>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</si>
  <si>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</si>
  <si>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</si>
  <si>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</si>
  <si>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Summe 2014</t>
  </si>
  <si>
    <t>Summe 2015</t>
  </si>
  <si>
    <t>Gesamtergebnis</t>
  </si>
  <si>
    <t>Summe von Summe 2013</t>
  </si>
  <si>
    <t>Summe von Summe 2014</t>
  </si>
  <si>
    <t>Summe von Summe 2015</t>
  </si>
  <si>
    <t>Huber Ergebnis</t>
  </si>
  <si>
    <t>Maier Ergebnis</t>
  </si>
  <si>
    <t>Müller Ergebnis</t>
  </si>
  <si>
    <t>Schulze Ergebnis</t>
  </si>
  <si>
    <t>Wagner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</si>
</sst>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 applyFont="1" applyBorder="1"/>
    <xf numFmtId="0" fontId="0" fillId="0" borderId="1" xfId="0" applyFont="1" applyBorder="1"/>
    <xf numFmtId="0" fontId="1" fillId="2" borderId="0" xfId="0" applyFont="1" applyFill="1" applyBorder="1"/>
    <xf numFmtId="0" fontId="0" fillId="0" borderId="0" xfId="0" pivotButton="1"/>
    <xf numFmtId="0" fontId="0" fillId="0" borderId="0" xfId="0" applyNumberFormat="1"/>
  </cellXfs>
  <cellStyles count="1">
    <cellStyle name="Standard" xfId="0" builtinId="0"/>
  </cellStyles>
  <dxfs count="36"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numFmt numFmtId="164" formatCode="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Pia Bork" refreshedDate="42414.418547453701" backgroundQuery="1" createdVersion="6" refreshedVersion="6" minRefreshableVersion="3" recordCount="0" supportSubquery="1" supportAdvancedDrill="1">
  <cacheSource type="external" connectionId="1"/>
  <cacheFields count="5">
    <cacheField name="[Tab_Kunden].[Kunden-Nr.].[Kunden-Nr.]" caption="Kunden-Nr." numFmtId="0" hierarchy="45" level="1">
      <sharedItems containsSemiMixedTypes="0" containsString="0" containsNumber="1" containsInteger="1" minValue="100" maxValue="139" count="40">
        <n v="100"/>
        <n v="101"/>
        <n v="102"/>
        <n v="103"/>
        <n v="104"/>
        <n v="106"/>
        <n v="110"/>
        <n v="116"/>
        <n v="119"/>
        <n v="121"/>
        <n v="123"/>
        <n v="129"/>
        <n v="130"/>
        <n v="138"/>
        <n v="105"/>
        <n v="107"/>
        <n v="108"/>
        <n v="109"/>
        <n v="111"/>
        <n v="112"/>
        <n v="113"/>
        <n v="115"/>
        <n v="122"/>
        <n v="124"/>
        <n v="128"/>
        <n v="132"/>
        <n v="136"/>
        <n v="114"/>
        <n v="117"/>
        <n v="118"/>
        <n v="120"/>
        <n v="125"/>
        <n v="127"/>
        <n v="131"/>
        <n v="133"/>
        <n v="134"/>
        <n v="135"/>
        <n v="137"/>
        <n v="126"/>
        <n v="139"/>
      </sharedItems>
      <extLst>
        <ext xmlns:x15="http://schemas.microsoft.com/office/spreadsheetml/2010/11/main" uri="{4F2E5C28-24EA-4eb8-9CBF-B6C8F9C3D259}">
          <x15:cachedUniqueNames>
            <x15:cachedUniqueName index="0" name="[Tab_Kunden].[Kunden-Nr.].&amp;[100]"/>
            <x15:cachedUniqueName index="1" name="[Tab_Kunden].[Kunden-Nr.].&amp;[101]"/>
            <x15:cachedUniqueName index="2" name="[Tab_Kunden].[Kunden-Nr.].&amp;[102]"/>
            <x15:cachedUniqueName index="3" name="[Tab_Kunden].[Kunden-Nr.].&amp;[103]"/>
            <x15:cachedUniqueName index="4" name="[Tab_Kunden].[Kunden-Nr.].&amp;[104]"/>
            <x15:cachedUniqueName index="5" name="[Tab_Kunden].[Kunden-Nr.].&amp;[106]"/>
            <x15:cachedUniqueName index="6" name="[Tab_Kunden].[Kunden-Nr.].&amp;[110]"/>
            <x15:cachedUniqueName index="7" name="[Tab_Kunden].[Kunden-Nr.].&amp;[116]"/>
            <x15:cachedUniqueName index="8" name="[Tab_Kunden].[Kunden-Nr.].&amp;[119]"/>
            <x15:cachedUniqueName index="9" name="[Tab_Kunden].[Kunden-Nr.].&amp;[121]"/>
            <x15:cachedUniqueName index="10" name="[Tab_Kunden].[Kunden-Nr.].&amp;[123]"/>
            <x15:cachedUniqueName index="11" name="[Tab_Kunden].[Kunden-Nr.].&amp;[129]"/>
            <x15:cachedUniqueName index="12" name="[Tab_Kunden].[Kunden-Nr.].&amp;[130]"/>
            <x15:cachedUniqueName index="13" name="[Tab_Kunden].[Kunden-Nr.].&amp;[138]"/>
            <x15:cachedUniqueName index="14" name="[Tab_Kunden].[Kunden-Nr.].&amp;[105]"/>
            <x15:cachedUniqueName index="15" name="[Tab_Kunden].[Kunden-Nr.].&amp;[107]"/>
            <x15:cachedUniqueName index="16" name="[Tab_Kunden].[Kunden-Nr.].&amp;[108]"/>
            <x15:cachedUniqueName index="17" name="[Tab_Kunden].[Kunden-Nr.].&amp;[109]"/>
            <x15:cachedUniqueName index="18" name="[Tab_Kunden].[Kunden-Nr.].&amp;[111]"/>
            <x15:cachedUniqueName index="19" name="[Tab_Kunden].[Kunden-Nr.].&amp;[112]"/>
            <x15:cachedUniqueName index="20" name="[Tab_Kunden].[Kunden-Nr.].&amp;[113]"/>
            <x15:cachedUniqueName index="21" name="[Tab_Kunden].[Kunden-Nr.].&amp;[115]"/>
            <x15:cachedUniqueName index="22" name="[Tab_Kunden].[Kunden-Nr.].&amp;[122]"/>
            <x15:cachedUniqueName index="23" name="[Tab_Kunden].[Kunden-Nr.].&amp;[124]"/>
            <x15:cachedUniqueName index="24" name="[Tab_Kunden].[Kunden-Nr.].&amp;[128]"/>
            <x15:cachedUniqueName index="25" name="[Tab_Kunden].[Kunden-Nr.].&amp;[132]"/>
            <x15:cachedUniqueName index="26" name="[Tab_Kunden].[Kunden-Nr.].&amp;[136]"/>
            <x15:cachedUniqueName index="27" name="[Tab_Kunden].[Kunden-Nr.].&amp;[114]"/>
            <x15:cachedUniqueName index="28" name="[Tab_Kunden].[Kunden-Nr.].&amp;[117]"/>
            <x15:cachedUniqueName index="29" name="[Tab_Kunden].[Kunden-Nr.].&amp;[118]"/>
            <x15:cachedUniqueName index="30" name="[Tab_Kunden].[Kunden-Nr.].&amp;[120]"/>
            <x15:cachedUniqueName index="31" name="[Tab_Kunden].[Kunden-Nr.].&amp;[125]"/>
            <x15:cachedUniqueName index="32" name="[Tab_Kunden].[Kunden-Nr.].&amp;[127]"/>
            <x15:cachedUniqueName index="33" name="[Tab_Kunden].[Kunden-Nr.].&amp;[131]"/>
            <x15:cachedUniqueName index="34" name="[Tab_Kunden].[Kunden-Nr.].&amp;[133]"/>
            <x15:cachedUniqueName index="35" name="[Tab_Kunden].[Kunden-Nr.].&amp;[134]"/>
            <x15:cachedUniqueName index="36" name="[Tab_Kunden].[Kunden-Nr.].&amp;[135]"/>
            <x15:cachedUniqueName index="37" name="[Tab_Kunden].[Kunden-Nr.].&amp;[137]"/>
            <x15:cachedUniqueName index="38" name="[Tab_Kunden].[Kunden-Nr.].&amp;[126]"/>
            <x15:cachedUniqueName index="39" name="[Tab_Kunden].[Kunden-Nr.].&amp;[139]"/>
          </x15:cachedUniqueNames>
        </ext>
      </extLst>
    </cacheField>
    <cacheField name="[Tab_Vertreter].[Name].[Name]" caption="Name" numFmtId="0" hierarchy="52" level="1">
      <sharedItems count="5">
        <s v="Huber"/>
        <s v="Maier"/>
        <s v="Müller"/>
        <s v="Schulze"/>
        <s v="Wagner"/>
      </sharedItems>
    </cacheField>
    <cacheField name="[Measures].[Summe von Summe 2013]" caption="Summe von Summe 2013" numFmtId="0" hierarchy="63" level="32767"/>
    <cacheField name="[Measures].[Summe von Summe 2014]" caption="Summe von Summe 2014" numFmtId="0" hierarchy="64" level="32767"/>
    <cacheField name="[Measures].[Summe von Summe 2015]" caption="Summe von Summe 2015" numFmtId="0" hierarchy="65" level="32767"/>
  </cacheFields>
  <cacheHierarchies count="66">
    <cacheHierarchy uniqueName="[Tab_Auftrag_2013].[ID]" caption="ID" attribute="1" defaultMemberUniqueName="[Tab_Auftrag_2013].[ID].[All]" allUniqueName="[Tab_Auftrag_2013].[ID].[All]" dimensionUniqueName="[Tab_Auftrag_2013]" displayFolder="" count="0" memberValueDatatype="20" unbalanced="0"/>
    <cacheHierarchy uniqueName="[Tab_Auftrag_2013].[Kunden-Nr.]" caption="Kunden-Nr." attribute="1" defaultMemberUniqueName="[Tab_Auftrag_2013].[Kunden-Nr.].[All]" allUniqueName="[Tab_Auftrag_2013].[Kunden-Nr.].[All]" dimensionUniqueName="[Tab_Auftrag_2013]" displayFolder="" count="0" memberValueDatatype="20" unbalanced="0"/>
    <cacheHierarchy uniqueName="[Tab_Auftrag_2013].[Januar]" caption="Januar" attribute="1" defaultMemberUniqueName="[Tab_Auftrag_2013].[Januar].[All]" allUniqueName="[Tab_Auftrag_2013].[Januar].[All]" dimensionUniqueName="[Tab_Auftrag_2013]" displayFolder="" count="0" memberValueDatatype="20" unbalanced="0"/>
    <cacheHierarchy uniqueName="[Tab_Auftrag_2013].[Februar]" caption="Februar" attribute="1" defaultMemberUniqueName="[Tab_Auftrag_2013].[Februar].[All]" allUniqueName="[Tab_Auftrag_2013].[Februar].[All]" dimensionUniqueName="[Tab_Auftrag_2013]" displayFolder="" count="0" memberValueDatatype="20" unbalanced="0"/>
    <cacheHierarchy uniqueName="[Tab_Auftrag_2013].[März]" caption="März" attribute="1" defaultMemberUniqueName="[Tab_Auftrag_2013].[März].[All]" allUniqueName="[Tab_Auftrag_2013].[März].[All]" dimensionUniqueName="[Tab_Auftrag_2013]" displayFolder="" count="0" memberValueDatatype="20" unbalanced="0"/>
    <cacheHierarchy uniqueName="[Tab_Auftrag_2013].[April]" caption="April" attribute="1" defaultMemberUniqueName="[Tab_Auftrag_2013].[April].[All]" allUniqueName="[Tab_Auftrag_2013].[April].[All]" dimensionUniqueName="[Tab_Auftrag_2013]" displayFolder="" count="0" memberValueDatatype="20" unbalanced="0"/>
    <cacheHierarchy uniqueName="[Tab_Auftrag_2013].[Mai]" caption="Mai" attribute="1" defaultMemberUniqueName="[Tab_Auftrag_2013].[Mai].[All]" allUniqueName="[Tab_Auftrag_2013].[Mai].[All]" dimensionUniqueName="[Tab_Auftrag_2013]" displayFolder="" count="0" memberValueDatatype="20" unbalanced="0"/>
    <cacheHierarchy uniqueName="[Tab_Auftrag_2013].[Juni]" caption="Juni" attribute="1" defaultMemberUniqueName="[Tab_Auftrag_2013].[Juni].[All]" allUniqueName="[Tab_Auftrag_2013].[Juni].[All]" dimensionUniqueName="[Tab_Auftrag_2013]" displayFolder="" count="0" memberValueDatatype="20" unbalanced="0"/>
    <cacheHierarchy uniqueName="[Tab_Auftrag_2013].[Juli]" caption="Juli" attribute="1" defaultMemberUniqueName="[Tab_Auftrag_2013].[Juli].[All]" allUniqueName="[Tab_Auftrag_2013].[Juli].[All]" dimensionUniqueName="[Tab_Auftrag_2013]" displayFolder="" count="0" memberValueDatatype="20" unbalanced="0"/>
    <cacheHierarchy uniqueName="[Tab_Auftrag_2013].[August]" caption="August" attribute="1" defaultMemberUniqueName="[Tab_Auftrag_2013].[August].[All]" allUniqueName="[Tab_Auftrag_2013].[August].[All]" dimensionUniqueName="[Tab_Auftrag_2013]" displayFolder="" count="0" memberValueDatatype="20" unbalanced="0"/>
    <cacheHierarchy uniqueName="[Tab_Auftrag_2013].[September]" caption="September" attribute="1" defaultMemberUniqueName="[Tab_Auftrag_2013].[September].[All]" allUniqueName="[Tab_Auftrag_2013].[September].[All]" dimensionUniqueName="[Tab_Auftrag_2013]" displayFolder="" count="0" memberValueDatatype="20" unbalanced="0"/>
    <cacheHierarchy uniqueName="[Tab_Auftrag_2013].[Oktober]" caption="Oktober" attribute="1" defaultMemberUniqueName="[Tab_Auftrag_2013].[Oktober].[All]" allUniqueName="[Tab_Auftrag_2013].[Oktober].[All]" dimensionUniqueName="[Tab_Auftrag_2013]" displayFolder="" count="0" memberValueDatatype="20" unbalanced="0"/>
    <cacheHierarchy uniqueName="[Tab_Auftrag_2013].[November]" caption="November" attribute="1" defaultMemberUniqueName="[Tab_Auftrag_2013].[November].[All]" allUniqueName="[Tab_Auftrag_2013].[November].[All]" dimensionUniqueName="[Tab_Auftrag_2013]" displayFolder="" count="0" memberValueDatatype="20" unbalanced="0"/>
    <cacheHierarchy uniqueName="[Tab_Auftrag_2013].[Dezember]" caption="Dezember" attribute="1" defaultMemberUniqueName="[Tab_Auftrag_2013].[Dezember].[All]" allUniqueName="[Tab_Auftrag_2013].[Dezember].[All]" dimensionUniqueName="[Tab_Auftrag_2013]" displayFolder="" count="0" memberValueDatatype="20" unbalanced="0"/>
    <cacheHierarchy uniqueName="[Tab_Auftrag_2013].[Summe 2013]" caption="Summe 2013" attribute="1" defaultMemberUniqueName="[Tab_Auftrag_2013].[Summe 2013].[All]" allUniqueName="[Tab_Auftrag_2013].[Summe 2013].[All]" dimensionUniqueName="[Tab_Auftrag_2013]" displayFolder="" count="0" memberValueDatatype="20" unbalanced="0"/>
    <cacheHierarchy uniqueName="[Tab_Auftrag_2014].[ID]" caption="ID" attribute="1" defaultMemberUniqueName="[Tab_Auftrag_2014].[ID].[All]" allUniqueName="[Tab_Auftrag_2014].[ID].[All]" dimensionUniqueName="[Tab_Auftrag_2014]" displayFolder="" count="0" memberValueDatatype="20" unbalanced="0"/>
    <cacheHierarchy uniqueName="[Tab_Auftrag_2014].[Kunden-Nr.]" caption="Kunden-Nr." attribute="1" defaultMemberUniqueName="[Tab_Auftrag_2014].[Kunden-Nr.].[All]" allUniqueName="[Tab_Auftrag_2014].[Kunden-Nr.].[All]" dimensionUniqueName="[Tab_Auftrag_2014]" displayFolder="" count="0" memberValueDatatype="20" unbalanced="0"/>
    <cacheHierarchy uniqueName="[Tab_Auftrag_2014].[Januar]" caption="Januar" attribute="1" defaultMemberUniqueName="[Tab_Auftrag_2014].[Januar].[All]" allUniqueName="[Tab_Auftrag_2014].[Januar].[All]" dimensionUniqueName="[Tab_Auftrag_2014]" displayFolder="" count="0" memberValueDatatype="20" unbalanced="0"/>
    <cacheHierarchy uniqueName="[Tab_Auftrag_2014].[Februar]" caption="Februar" attribute="1" defaultMemberUniqueName="[Tab_Auftrag_2014].[Februar].[All]" allUniqueName="[Tab_Auftrag_2014].[Februar].[All]" dimensionUniqueName="[Tab_Auftrag_2014]" displayFolder="" count="0" memberValueDatatype="20" unbalanced="0"/>
    <cacheHierarchy uniqueName="[Tab_Auftrag_2014].[März]" caption="März" attribute="1" defaultMemberUniqueName="[Tab_Auftrag_2014].[März].[All]" allUniqueName="[Tab_Auftrag_2014].[März].[All]" dimensionUniqueName="[Tab_Auftrag_2014]" displayFolder="" count="0" memberValueDatatype="20" unbalanced="0"/>
    <cacheHierarchy uniqueName="[Tab_Auftrag_2014].[April]" caption="April" attribute="1" defaultMemberUniqueName="[Tab_Auftrag_2014].[April].[All]" allUniqueName="[Tab_Auftrag_2014].[April].[All]" dimensionUniqueName="[Tab_Auftrag_2014]" displayFolder="" count="0" memberValueDatatype="20" unbalanced="0"/>
    <cacheHierarchy uniqueName="[Tab_Auftrag_2014].[Mai]" caption="Mai" attribute="1" defaultMemberUniqueName="[Tab_Auftrag_2014].[Mai].[All]" allUniqueName="[Tab_Auftrag_2014].[Mai].[All]" dimensionUniqueName="[Tab_Auftrag_2014]" displayFolder="" count="0" memberValueDatatype="20" unbalanced="0"/>
    <cacheHierarchy uniqueName="[Tab_Auftrag_2014].[Juni]" caption="Juni" attribute="1" defaultMemberUniqueName="[Tab_Auftrag_2014].[Juni].[All]" allUniqueName="[Tab_Auftrag_2014].[Juni].[All]" dimensionUniqueName="[Tab_Auftrag_2014]" displayFolder="" count="0" memberValueDatatype="20" unbalanced="0"/>
    <cacheHierarchy uniqueName="[Tab_Auftrag_2014].[Juli]" caption="Juli" attribute="1" defaultMemberUniqueName="[Tab_Auftrag_2014].[Juli].[All]" allUniqueName="[Tab_Auftrag_2014].[Juli].[All]" dimensionUniqueName="[Tab_Auftrag_2014]" displayFolder="" count="0" memberValueDatatype="20" unbalanced="0"/>
    <cacheHierarchy uniqueName="[Tab_Auftrag_2014].[August]" caption="August" attribute="1" defaultMemberUniqueName="[Tab_Auftrag_2014].[August].[All]" allUniqueName="[Tab_Auftrag_2014].[August].[All]" dimensionUniqueName="[Tab_Auftrag_2014]" displayFolder="" count="0" memberValueDatatype="20" unbalanced="0"/>
    <cacheHierarchy uniqueName="[Tab_Auftrag_2014].[September]" caption="September" attribute="1" defaultMemberUniqueName="[Tab_Auftrag_2014].[September].[All]" allUniqueName="[Tab_Auftrag_2014].[September].[All]" dimensionUniqueName="[Tab_Auftrag_2014]" displayFolder="" count="0" memberValueDatatype="20" unbalanced="0"/>
    <cacheHierarchy uniqueName="[Tab_Auftrag_2014].[Oktober]" caption="Oktober" attribute="1" defaultMemberUniqueName="[Tab_Auftrag_2014].[Oktober].[All]" allUniqueName="[Tab_Auftrag_2014].[Oktober].[All]" dimensionUniqueName="[Tab_Auftrag_2014]" displayFolder="" count="0" memberValueDatatype="20" unbalanced="0"/>
    <cacheHierarchy uniqueName="[Tab_Auftrag_2014].[November]" caption="November" attribute="1" defaultMemberUniqueName="[Tab_Auftrag_2014].[November].[All]" allUniqueName="[Tab_Auftrag_2014].[November].[All]" dimensionUniqueName="[Tab_Auftrag_2014]" displayFolder="" count="0" memberValueDatatype="20" unbalanced="0"/>
    <cacheHierarchy uniqueName="[Tab_Auftrag_2014].[Dezember]" caption="Dezember" attribute="1" defaultMemberUniqueName="[Tab_Auftrag_2014].[Dezember].[All]" allUniqueName="[Tab_Auftrag_2014].[Dezember].[All]" dimensionUniqueName="[Tab_Auftrag_2014]" displayFolder="" count="0" memberValueDatatype="20" unbalanced="0"/>
    <cacheHierarchy uniqueName="[Tab_Auftrag_2014].[Summe 2014]" caption="Summe 2014" attribute="1" defaultMemberUniqueName="[Tab_Auftrag_2014].[Summe 2014].[All]" allUniqueName="[Tab_Auftrag_2014].[Summe 2014].[All]" dimensionUniqueName="[Tab_Auftrag_2014]" displayFolder="" count="0" memberValueDatatype="20" unbalanced="0"/>
    <cacheHierarchy uniqueName="[Tab_Auftrag_2015].[ID]" caption="ID" attribute="1" defaultMemberUniqueName="[Tab_Auftrag_2015].[ID].[All]" allUniqueName="[Tab_Auftrag_2015].[ID].[All]" dimensionUniqueName="[Tab_Auftrag_2015]" displayFolder="" count="0" memberValueDatatype="20" unbalanced="0"/>
    <cacheHierarchy uniqueName="[Tab_Auftrag_2015].[Kunden-Nr.]" caption="Kunden-Nr." attribute="1" defaultMemberUniqueName="[Tab_Auftrag_2015].[Kunden-Nr.].[All]" allUniqueName="[Tab_Auftrag_2015].[Kunden-Nr.].[All]" dimensionUniqueName="[Tab_Auftrag_2015]" displayFolder="" count="0" memberValueDatatype="20" unbalanced="0"/>
    <cacheHierarchy uniqueName="[Tab_Auftrag_2015].[Januar]" caption="Januar" attribute="1" defaultMemberUniqueName="[Tab_Auftrag_2015].[Januar].[All]" allUniqueName="[Tab_Auftrag_2015].[Januar].[All]" dimensionUniqueName="[Tab_Auftrag_2015]" displayFolder="" count="0" memberValueDatatype="20" unbalanced="0"/>
    <cacheHierarchy uniqueName="[Tab_Auftrag_2015].[Februar]" caption="Februar" attribute="1" defaultMemberUniqueName="[Tab_Auftrag_2015].[Februar].[All]" allUniqueName="[Tab_Auftrag_2015].[Februar].[All]" dimensionUniqueName="[Tab_Auftrag_2015]" displayFolder="" count="0" memberValueDatatype="20" unbalanced="0"/>
    <cacheHierarchy uniqueName="[Tab_Auftrag_2015].[März]" caption="März" attribute="1" defaultMemberUniqueName="[Tab_Auftrag_2015].[März].[All]" allUniqueName="[Tab_Auftrag_2015].[März].[All]" dimensionUniqueName="[Tab_Auftrag_2015]" displayFolder="" count="0" memberValueDatatype="20" unbalanced="0"/>
    <cacheHierarchy uniqueName="[Tab_Auftrag_2015].[April]" caption="April" attribute="1" defaultMemberUniqueName="[Tab_Auftrag_2015].[April].[All]" allUniqueName="[Tab_Auftrag_2015].[April].[All]" dimensionUniqueName="[Tab_Auftrag_2015]" displayFolder="" count="0" memberValueDatatype="20" unbalanced="0"/>
    <cacheHierarchy uniqueName="[Tab_Auftrag_2015].[Mai]" caption="Mai" attribute="1" defaultMemberUniqueName="[Tab_Auftrag_2015].[Mai].[All]" allUniqueName="[Tab_Auftrag_2015].[Mai].[All]" dimensionUniqueName="[Tab_Auftrag_2015]" displayFolder="" count="0" memberValueDatatype="20" unbalanced="0"/>
    <cacheHierarchy uniqueName="[Tab_Auftrag_2015].[Juni]" caption="Juni" attribute="1" defaultMemberUniqueName="[Tab_Auftrag_2015].[Juni].[All]" allUniqueName="[Tab_Auftrag_2015].[Juni].[All]" dimensionUniqueName="[Tab_Auftrag_2015]" displayFolder="" count="0" memberValueDatatype="20" unbalanced="0"/>
    <cacheHierarchy uniqueName="[Tab_Auftrag_2015].[Juli]" caption="Juli" attribute="1" defaultMemberUniqueName="[Tab_Auftrag_2015].[Juli].[All]" allUniqueName="[Tab_Auftrag_2015].[Juli].[All]" dimensionUniqueName="[Tab_Auftrag_2015]" displayFolder="" count="0" memberValueDatatype="20" unbalanced="0"/>
    <cacheHierarchy uniqueName="[Tab_Auftrag_2015].[August]" caption="August" attribute="1" defaultMemberUniqueName="[Tab_Auftrag_2015].[August].[All]" allUniqueName="[Tab_Auftrag_2015].[August].[All]" dimensionUniqueName="[Tab_Auftrag_2015]" displayFolder="" count="0" memberValueDatatype="20" unbalanced="0"/>
    <cacheHierarchy uniqueName="[Tab_Auftrag_2015].[September]" caption="September" attribute="1" defaultMemberUniqueName="[Tab_Auftrag_2015].[September].[All]" allUniqueName="[Tab_Auftrag_2015].[September].[All]" dimensionUniqueName="[Tab_Auftrag_2015]" displayFolder="" count="0" memberValueDatatype="20" unbalanced="0"/>
    <cacheHierarchy uniqueName="[Tab_Auftrag_2015].[Oktober]" caption="Oktober" attribute="1" defaultMemberUniqueName="[Tab_Auftrag_2015].[Oktober].[All]" allUniqueName="[Tab_Auftrag_2015].[Oktober].[All]" dimensionUniqueName="[Tab_Auftrag_2015]" displayFolder="" count="0" memberValueDatatype="20" unbalanced="0"/>
    <cacheHierarchy uniqueName="[Tab_Auftrag_2015].[November]" caption="November" attribute="1" defaultMemberUniqueName="[Tab_Auftrag_2015].[November].[All]" allUniqueName="[Tab_Auftrag_2015].[November].[All]" dimensionUniqueName="[Tab_Auftrag_2015]" displayFolder="" count="0" memberValueDatatype="20" unbalanced="0"/>
    <cacheHierarchy uniqueName="[Tab_Auftrag_2015].[Dezember]" caption="Dezember" attribute="1" defaultMemberUniqueName="[Tab_Auftrag_2015].[Dezember].[All]" allUniqueName="[Tab_Auftrag_2015].[Dezember].[All]" dimensionUniqueName="[Tab_Auftrag_2015]" displayFolder="" count="0" memberValueDatatype="20" unbalanced="0"/>
    <cacheHierarchy uniqueName="[Tab_Auftrag_2015].[Summe 2015]" caption="Summe 2015" attribute="1" defaultMemberUniqueName="[Tab_Auftrag_2015].[Summe 2015].[All]" allUniqueName="[Tab_Auftrag_2015].[Summe 2015].[All]" dimensionUniqueName="[Tab_Auftrag_2015]" displayFolder="" count="0" memberValueDatatype="20" unbalanced="0"/>
    <cacheHierarchy uniqueName="[Tab_Kunden].[Kunden-Nr.]" caption="Kunden-Nr." attribute="1" defaultMemberUniqueName="[Tab_Kunden].[Kunden-Nr.].[All]" allUniqueName="[Tab_Kunden].[Kunden-Nr.].[All]" dimensionUniqueName="[Tab_Kunden]" displayFolder="" count="2" memberValueDatatype="20" unbalanced="0">
      <fieldsUsage count="2">
        <fieldUsage x="-1"/>
        <fieldUsage x="0"/>
      </fieldsUsage>
    </cacheHierarchy>
    <cacheHierarchy uniqueName="[Tab_Kunden].[Firma]" caption="Firma" attribute="1" defaultMemberUniqueName="[Tab_Kunden].[Firma].[All]" allUniqueName="[Tab_Kunden].[Firma].[All]" dimensionUniqueName="[Tab_Kunden]" displayFolder="" count="0" memberValueDatatype="130" unbalanced="0"/>
    <cacheHierarchy uniqueName="[Tab_Kunden].[PLZ]" caption="PLZ" attribute="1" defaultMemberUniqueName="[Tab_Kunden].[PLZ].[All]" allUniqueName="[Tab_Kunden].[PLZ].[All]" dimensionUniqueName="[Tab_Kunden]" displayFolder="" count="0" memberValueDatatype="20" unbalanced="0"/>
    <cacheHierarchy uniqueName="[Tab_Kunden].[Ort]" caption="Ort" attribute="1" defaultMemberUniqueName="[Tab_Kunden].[Ort].[All]" allUniqueName="[Tab_Kunden].[Ort].[All]" dimensionUniqueName="[Tab_Kunden]" displayFolder="" count="0" memberValueDatatype="130" unbalanced="0"/>
    <cacheHierarchy uniqueName="[Tab_Kunden].[Straße]" caption="Straße" attribute="1" defaultMemberUniqueName="[Tab_Kunden].[Straße].[All]" allUniqueName="[Tab_Kunden].[Straße].[All]" dimensionUniqueName="[Tab_Kunden]" displayFolder="" count="0" memberValueDatatype="130" unbalanced="0"/>
    <cacheHierarchy uniqueName="[Tab_Kunden].[Hausnummer]" caption="Hausnummer" attribute="1" defaultMemberUniqueName="[Tab_Kunden].[Hausnummer].[All]" allUniqueName="[Tab_Kunden].[Hausnummer].[All]" dimensionUniqueName="[Tab_Kunden]" displayFolder="" count="0" memberValueDatatype="20" unbalanced="0"/>
    <cacheHierarchy uniqueName="[Tab_Vertreter].[ID]" caption="ID" attribute="1" defaultMemberUniqueName="[Tab_Vertreter].[ID].[All]" allUniqueName="[Tab_Vertreter].[ID].[All]" dimensionUniqueName="[Tab_Vertreter]" displayFolder="" count="0" memberValueDatatype="20" unbalanced="0"/>
    <cacheHierarchy uniqueName="[Tab_Vertreter].[Name]" caption="Name" attribute="1" defaultMemberUniqueName="[Tab_Vertreter].[Name].[All]" allUniqueName="[Tab_Vertreter].[Name].[All]" dimensionUniqueName="[Tab_Vertreter]" displayFolder="" count="2" memberValueDatatype="130" unbalanced="0">
      <fieldsUsage count="2">
        <fieldUsage x="-1"/>
        <fieldUsage x="1"/>
      </fieldsUsage>
    </cacheHierarchy>
    <cacheHierarchy uniqueName="[Tab_Vertreter].[Vorname]" caption="Vorname" attribute="1" defaultMemberUniqueName="[Tab_Vertreter].[Vorname].[All]" allUniqueName="[Tab_Vertreter].[Vorname].[All]" dimensionUniqueName="[Tab_Vertreter]" displayFolder="" count="0" memberValueDatatype="130" unbalanced="0"/>
    <cacheHierarchy uniqueName="[Tab_Vertreter].[Straße]" caption="Straße" attribute="1" defaultMemberUniqueName="[Tab_Vertreter].[Straße].[All]" allUniqueName="[Tab_Vertreter].[Straße].[All]" dimensionUniqueName="[Tab_Vertreter]" displayFolder="" count="0" memberValueDatatype="130" unbalanced="0"/>
    <cacheHierarchy uniqueName="[Tab_Vertreter].[PLZ]" caption="PLZ" attribute="1" defaultMemberUniqueName="[Tab_Vertreter].[PLZ].[All]" allUniqueName="[Tab_Vertreter].[PLZ].[All]" dimensionUniqueName="[Tab_Vertreter]" displayFolder="" count="0" memberValueDatatype="20" unbalanced="0"/>
    <cacheHierarchy uniqueName="[Tab_Vertreter].[Ort]" caption="Ort" attribute="1" defaultMemberUniqueName="[Tab_Vertreter].[Ort].[All]" allUniqueName="[Tab_Vertreter].[Ort].[All]" dimensionUniqueName="[Tab_Vertreter]" displayFolder="" count="0" memberValueDatatype="130" unbalanced="0"/>
    <cacheHierarchy uniqueName="[Measures].[__XL_Count Tab_Auftrag_2013]" caption="__XL_Count Tab_Auftrag_2013" measure="1" displayFolder="" measureGroup="Tab_Auftrag_2013" count="0" hidden="1"/>
    <cacheHierarchy uniqueName="[Measures].[__XL_Count Tab_Kunden]" caption="__XL_Count Tab_Kunden" measure="1" displayFolder="" measureGroup="Tab_Kunden" count="0" hidden="1"/>
    <cacheHierarchy uniqueName="[Measures].[__XL_Count Tab_Vertreter]" caption="__XL_Count Tab_Vertreter" measure="1" displayFolder="" measureGroup="Tab_Vertreter" count="0" hidden="1"/>
    <cacheHierarchy uniqueName="[Measures].[__XL_Count Tab_Auftrag_2014]" caption="__XL_Count Tab_Auftrag_2014" measure="1" displayFolder="" measureGroup="Tab_Auftrag_2014" count="0" hidden="1"/>
    <cacheHierarchy uniqueName="[Measures].[__XL_Count Tab_Auftrag_2015]" caption="__XL_Count Tab_Auftrag_2015" measure="1" displayFolder="" measureGroup="Tab_Auftrag_2015" count="0" hidden="1"/>
    <cacheHierarchy uniqueName="[Measures].[__No measures defined]" caption="__No measures defined" measure="1" displayFolder="" count="0" hidden="1"/>
    <cacheHierarchy uniqueName="[Measures].[Summe von Summe 2013]" caption="Summe von Summe 2013" measure="1" displayFolder="" measureGroup="Tab_Auftrag_2013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me von Summe 2014]" caption="Summe von Summe 2014" measure="1" displayFolder="" measureGroup="Tab_Auftrag_2014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29"/>
        </ext>
      </extLst>
    </cacheHierarchy>
    <cacheHierarchy uniqueName="[Measures].[Summe von Summe 2015]" caption="Summe von Summe 2015" measure="1" displayFolder="" measureGroup="Tab_Auftrag_2015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44"/>
        </ext>
      </extLst>
    </cacheHierarchy>
  </cacheHierarchies>
  <kpis count="0"/>
  <dimensions count="6">
    <dimension measure="1" name="Measures" uniqueName="[Measures]" caption="Measures"/>
    <dimension name="Tab_Auftrag_2013" uniqueName="[Tab_Auftrag_2013]" caption="Tab_Auftrag_2013"/>
    <dimension name="Tab_Auftrag_2014" uniqueName="[Tab_Auftrag_2014]" caption="Tab_Auftrag_2014"/>
    <dimension name="Tab_Auftrag_2015" uniqueName="[Tab_Auftrag_2015]" caption="Tab_Auftrag_2015"/>
    <dimension name="Tab_Kunden" uniqueName="[Tab_Kunden]" caption="Tab_Kunden"/>
    <dimension name="Tab_Vertreter" uniqueName="[Tab_Vertreter]" caption="Tab_Vertreter"/>
  </dimensions>
  <measureGroups count="5">
    <measureGroup name="Tab_Auftrag_2013" caption="Tab_Auftrag_2013"/>
    <measureGroup name="Tab_Auftrag_2014" caption="Tab_Auftrag_2014"/>
    <measureGroup name="Tab_Auftrag_2015" caption="Tab_Auftrag_2015"/>
    <measureGroup name="Tab_Kunden" caption="Tab_Kunden"/>
    <measureGroup name="Tab_Vertreter" caption="Tab_Vertreter"/>
  </measureGroups>
  <maps count="11">
    <map measureGroup="0" dimension="1"/>
    <map measureGroup="0" dimension="4"/>
    <map measureGroup="0" dimension="5"/>
    <map measureGroup="1" dimension="2"/>
    <map measureGroup="1" dimension="4"/>
    <map measureGroup="1" dimension="5"/>
    <map measureGroup="2" dimension="3"/>
    <map measureGroup="2" dimension="4"/>
    <map measureGroup="2" dimension="5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>
  <location ref="A3:E100" firstHeaderRow="0" firstDataRow="1" firstDataCol="2"/>
  <pivotFields count="5">
    <pivotField axis="axisRow" compact="0" allDrilled="1" outline="0" showAll="0" insertBlankRow="1" dataSourceSort="1" defaultAttributeDrillState="1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t="default"/>
      </items>
    </pivotField>
    <pivotField axis="axisRow" compact="0" allDrilled="1" outline="0" showAll="0" insertBlankRow="1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outline="0" showAll="0"/>
    <pivotField dataField="1" compact="0" outline="0" showAll="0"/>
    <pivotField dataField="1" compact="0" outline="0" showAll="0"/>
  </pivotFields>
  <rowFields count="2">
    <field x="1"/>
    <field x="0"/>
  </rowFields>
  <rowItems count="97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t="default">
      <x/>
    </i>
    <i t="blank">
      <x/>
    </i>
    <i>
      <x v="1"/>
      <x v="1"/>
    </i>
    <i r="1">
      <x v="14"/>
    </i>
    <i r="1">
      <x v="5"/>
    </i>
    <i r="1">
      <x v="15"/>
    </i>
    <i r="1">
      <x v="16"/>
    </i>
    <i r="1">
      <x v="17"/>
    </i>
    <i r="1">
      <x v="6"/>
    </i>
    <i r="1">
      <x v="18"/>
    </i>
    <i r="1">
      <x v="19"/>
    </i>
    <i r="1">
      <x v="20"/>
    </i>
    <i r="1">
      <x v="21"/>
    </i>
    <i r="1">
      <x v="9"/>
    </i>
    <i r="1">
      <x v="22"/>
    </i>
    <i r="1">
      <x v="10"/>
    </i>
    <i r="1">
      <x v="23"/>
    </i>
    <i r="1">
      <x v="24"/>
    </i>
    <i r="1">
      <x v="25"/>
    </i>
    <i r="1">
      <x v="26"/>
    </i>
    <i t="default">
      <x v="1"/>
    </i>
    <i t="blank">
      <x v="1"/>
    </i>
    <i>
      <x v="2"/>
      <x v="1"/>
    </i>
    <i r="1">
      <x v="3"/>
    </i>
    <i r="1">
      <x v="14"/>
    </i>
    <i r="1">
      <x v="18"/>
    </i>
    <i r="1">
      <x v="27"/>
    </i>
    <i r="1">
      <x v="21"/>
    </i>
    <i r="1">
      <x v="7"/>
    </i>
    <i r="1">
      <x v="28"/>
    </i>
    <i r="1">
      <x v="29"/>
    </i>
    <i r="1">
      <x v="8"/>
    </i>
    <i r="1">
      <x v="30"/>
    </i>
    <i r="1">
      <x v="22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t="default">
      <x v="2"/>
    </i>
    <i t="blank">
      <x v="2"/>
    </i>
    <i>
      <x v="3"/>
      <x v="14"/>
    </i>
    <i r="1">
      <x v="5"/>
    </i>
    <i r="1">
      <x v="15"/>
    </i>
    <i r="1">
      <x v="19"/>
    </i>
    <i r="1">
      <x v="28"/>
    </i>
    <i r="1">
      <x v="30"/>
    </i>
    <i r="1">
      <x v="9"/>
    </i>
    <i r="1">
      <x v="22"/>
    </i>
    <i r="1">
      <x v="10"/>
    </i>
    <i r="1">
      <x v="23"/>
    </i>
    <i r="1">
      <x v="31"/>
    </i>
    <i r="1">
      <x v="38"/>
    </i>
    <i r="1">
      <x v="12"/>
    </i>
    <i r="1">
      <x v="25"/>
    </i>
    <i r="1">
      <x v="34"/>
    </i>
    <i r="1">
      <x v="35"/>
    </i>
    <i r="1">
      <x v="26"/>
    </i>
    <i t="default">
      <x v="3"/>
    </i>
    <i t="blank">
      <x v="3"/>
    </i>
    <i>
      <x v="4"/>
      <x v="2"/>
    </i>
    <i r="1">
      <x v="15"/>
    </i>
    <i r="1">
      <x v="17"/>
    </i>
    <i r="1">
      <x v="19"/>
    </i>
    <i r="1">
      <x v="27"/>
    </i>
    <i r="1">
      <x v="7"/>
    </i>
    <i r="1">
      <x v="29"/>
    </i>
    <i r="1">
      <x v="31"/>
    </i>
    <i r="1">
      <x v="38"/>
    </i>
    <i r="1">
      <x v="32"/>
    </i>
    <i r="1">
      <x v="24"/>
    </i>
    <i r="1">
      <x v="11"/>
    </i>
    <i r="1">
      <x v="12"/>
    </i>
    <i r="1">
      <x v="33"/>
    </i>
    <i r="1">
      <x v="25"/>
    </i>
    <i r="1">
      <x v="34"/>
    </i>
    <i r="1">
      <x v="35"/>
    </i>
    <i r="1">
      <x v="39"/>
    </i>
    <i t="default">
      <x v="4"/>
    </i>
    <i t="blank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me von Summe 2013" fld="2" baseField="0" baseItem="0"/>
    <dataField name="Summe von Summe 2014" fld="3" baseField="0" baseItem="0"/>
    <dataField name="Summe von Summe 2015" fld="4" baseField="0" baseItem="0"/>
  </dataFields>
  <pivotHierarchies count="6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Medium7" showRowHeaders="1" showColHeaders="1" showRowStripes="1" showColStripes="0" showLastColumn="1"/>
  <rowHierarchiesUsage count="2">
    <rowHierarchyUsage hierarchyUsage="52"/>
    <rowHierarchyUsage hierarchyUsage="4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_Kunden]"/>
        <x15:activeTabTopLevelEntity name="[Tab_Auftrag_2013]"/>
        <x15:activeTabTopLevelEntity name="[Tab_Auftrag_2014]"/>
        <x15:activeTabTopLevelEntity name="[Tab_Auftrag_2015]"/>
        <x15:activeTabTopLevelEntity name="[Tab_Vertreter]"/>
      </x15:pivotTableUISettings>
    </ext>
  </extLst>
</pivotTableDefinition>
</file>

<file path=xl/tables/table1.xml><?xml version="1.0" encoding="utf-8"?>
<table xmlns="http://schemas.openxmlformats.org/spreadsheetml/2006/main" id="1" name="Tab_Vertreter" displayName="Tab_Vertreter" ref="A1:F6" totalsRowShown="0">
  <autoFilter ref="A1:F6"/>
  <tableColumns count="6">
    <tableColumn id="1" name="ID"/>
    <tableColumn id="2" name="Name"/>
    <tableColumn id="3" name="Vorname"/>
    <tableColumn id="4" name="Straße"/>
    <tableColumn id="5" name="PLZ"/>
    <tableColumn id="6" name="Ort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Tab_Kunden" displayName="Tab_Kunden" ref="A1:F41" totalsRowShown="0">
  <autoFilter ref="A1:F41"/>
  <tableColumns count="6">
    <tableColumn id="1" name="Kunden-Nr."/>
    <tableColumn id="2" name="Firma"/>
    <tableColumn id="3" name="PLZ" dataDxfId="35"/>
    <tableColumn id="4" name="Ort"/>
    <tableColumn id="5" name="Straße"/>
    <tableColumn id="6" name="Hausnummer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3" name="Tab_Auftrag_2013" displayName="Tab_Auftrag_2013" ref="A1:O37" totalsRowCount="1" headerRowDxfId="34" dataDxfId="33" tableBorderDxfId="32">
  <autoFilter ref="A1:O36"/>
  <tableColumns count="15">
    <tableColumn id="1" name="ID" totalsRowLabel="Ergebnis" dataDxfId="31" totalsRowDxfId="30"/>
    <tableColumn id="2" name="Kunden-Nr." dataDxfId="29" totalsRowDxfId="28"/>
    <tableColumn id="3" name="Januar" totalsRowFunction="sum" dataDxfId="27" totalsRowDxfId="26"/>
    <tableColumn id="4" name="Februar" totalsRowFunction="sum" dataDxfId="25" totalsRowDxfId="24"/>
    <tableColumn id="5" name="März" totalsRowFunction="sum" dataDxfId="23" totalsRowDxfId="22"/>
    <tableColumn id="6" name="April" totalsRowFunction="sum" dataDxfId="21" totalsRowDxfId="20"/>
    <tableColumn id="7" name="Mai" totalsRowFunction="sum" dataDxfId="19" totalsRowDxfId="18"/>
    <tableColumn id="8" name="Juni" totalsRowFunction="sum" dataDxfId="17" totalsRowDxfId="16"/>
    <tableColumn id="9" name="Juli" totalsRowFunction="sum" dataDxfId="15" totalsRowDxfId="14"/>
    <tableColumn id="10" name="August" totalsRowFunction="sum" dataDxfId="13" totalsRowDxfId="12"/>
    <tableColumn id="11" name="September" totalsRowFunction="sum" dataDxfId="11" totalsRowDxfId="10"/>
    <tableColumn id="12" name="Oktober" totalsRowFunction="sum" dataDxfId="9" totalsRowDxfId="8"/>
    <tableColumn id="13" name="November" totalsRowFunction="sum" dataDxfId="7" totalsRowDxfId="6"/>
    <tableColumn id="14" name="Dezember" totalsRowFunction="sum" dataDxfId="5" totalsRowDxfId="4"/>
    <tableColumn id="15" name="Summe 2013" totalsRowFunction="sum" dataDxfId="3" totalsRowDxfId="2">
      <calculatedColumnFormula>SUM('Aufträge 2013'!$A2:$N2)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_Auftrag_2014" displayName="Tab_Auftrag_2014" ref="A1:O34" totalsRowCount="1">
  <autoFilter ref="A1:O33"/>
  <sortState ref="A2:N36">
    <sortCondition ref="B2"/>
  </sortState>
  <tableColumns count="15">
    <tableColumn id="1" name="ID" totalsRowLabel="Ergebnis"/>
    <tableColumn id="2" name="Kunden-Nr."/>
    <tableColumn id="3" name="Januar" totalsRowFunction="sum"/>
    <tableColumn id="4" name="Februar" totalsRowFunction="sum"/>
    <tableColumn id="5" name="März" totalsRowFunction="sum"/>
    <tableColumn id="6" name="April" totalsRowFunction="sum"/>
    <tableColumn id="7" name="Mai" totalsRowFunction="sum"/>
    <tableColumn id="8" name="Juni" totalsRowFunction="sum"/>
    <tableColumn id="9" name="Juli" totalsRowFunction="sum"/>
    <tableColumn id="10" name="August" totalsRowFunction="sum"/>
    <tableColumn id="11" name="September" totalsRowFunction="sum"/>
    <tableColumn id="12" name="Oktober" totalsRowFunction="sum"/>
    <tableColumn id="13" name="November" totalsRowFunction="sum"/>
    <tableColumn id="14" name="Dezember" totalsRowFunction="sum"/>
    <tableColumn id="16" name="Summe 2014" totalsRowFunction="sum" dataDxfId="1">
      <calculatedColumnFormula>SUM(Tab_Auftrag_2014[[#This Row],[ID]:[Dezember]])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_Auftrag_2015" displayName="Tab_Auftrag_2015" ref="A1:O39" totalsRowCount="1">
  <autoFilter ref="A1:O38"/>
  <tableColumns count="15">
    <tableColumn id="1" name="ID" totalsRowLabel="Ergebnis"/>
    <tableColumn id="2" name="Kunden-Nr."/>
    <tableColumn id="3" name="Januar" totalsRowFunction="sum"/>
    <tableColumn id="4" name="Februar" totalsRowFunction="sum"/>
    <tableColumn id="5" name="März" totalsRowFunction="sum"/>
    <tableColumn id="6" name="April" totalsRowFunction="sum"/>
    <tableColumn id="7" name="Mai" totalsRowFunction="sum"/>
    <tableColumn id="8" name="Juni" totalsRowFunction="sum"/>
    <tableColumn id="9" name="Juli" totalsRowFunction="sum"/>
    <tableColumn id="10" name="August" totalsRowFunction="sum"/>
    <tableColumn id="11" name="September" totalsRowFunction="sum"/>
    <tableColumn id="12" name="Oktober" totalsRowFunction="sum"/>
    <tableColumn id="13" name="November" totalsRowFunction="sum"/>
    <tableColumn id="14" name="Dezember" totalsRowFunction="sum"/>
    <tableColumn id="16" name="Summe 2015" totalsRowFunction="sum" dataDxfId="0">
      <calculatedColumnFormula>SUM(Tab_Auftrag_2015[[#This Row],[ID]:[Dezember]])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27" sqref="F27"/>
    </sheetView>
  </sheetViews>
  <sheetFormatPr baseColWidth="10" defaultRowHeight="15" x14ac:dyDescent="0.25"/>
  <cols>
    <col min="1" max="1" width="5" customWidth="1"/>
    <col min="4" max="4" width="26.5703125" bestFit="1" customWidth="1"/>
    <col min="6" max="6" width="17.28515625" bestFit="1" customWidth="1"/>
  </cols>
  <sheetData>
    <row r="1" spans="1:6" x14ac:dyDescent="0.25">
      <c r="A1" t="s">
        <v>25</v>
      </c>
      <c r="B1" t="s">
        <v>24</v>
      </c>
      <c r="C1" t="s">
        <v>23</v>
      </c>
      <c r="D1" t="s">
        <v>22</v>
      </c>
      <c r="E1" t="s">
        <v>21</v>
      </c>
      <c r="F1" t="s">
        <v>20</v>
      </c>
    </row>
    <row r="2" spans="1:6" x14ac:dyDescent="0.25">
      <c r="A2">
        <v>1</v>
      </c>
      <c r="B2" t="s">
        <v>19</v>
      </c>
      <c r="C2" t="s">
        <v>18</v>
      </c>
      <c r="D2" t="s">
        <v>17</v>
      </c>
      <c r="E2">
        <v>81735</v>
      </c>
      <c r="F2" t="s">
        <v>16</v>
      </c>
    </row>
    <row r="3" spans="1:6" x14ac:dyDescent="0.25">
      <c r="A3">
        <v>2</v>
      </c>
      <c r="B3" t="s">
        <v>15</v>
      </c>
      <c r="C3" t="s">
        <v>14</v>
      </c>
      <c r="D3" t="s">
        <v>13</v>
      </c>
      <c r="E3">
        <v>46284</v>
      </c>
      <c r="F3" t="s">
        <v>12</v>
      </c>
    </row>
    <row r="4" spans="1:6" x14ac:dyDescent="0.25">
      <c r="A4">
        <v>3</v>
      </c>
      <c r="B4" t="s">
        <v>11</v>
      </c>
      <c r="C4" t="s">
        <v>10</v>
      </c>
      <c r="D4" t="s">
        <v>9</v>
      </c>
      <c r="E4">
        <v>60329</v>
      </c>
      <c r="F4" t="s">
        <v>8</v>
      </c>
    </row>
    <row r="5" spans="1:6" x14ac:dyDescent="0.25">
      <c r="A5">
        <v>4</v>
      </c>
      <c r="B5" t="s">
        <v>7</v>
      </c>
      <c r="C5" t="s">
        <v>6</v>
      </c>
      <c r="D5" t="s">
        <v>5</v>
      </c>
      <c r="E5">
        <v>12161</v>
      </c>
      <c r="F5" t="s">
        <v>4</v>
      </c>
    </row>
    <row r="6" spans="1:6" x14ac:dyDescent="0.25">
      <c r="A6">
        <v>5</v>
      </c>
      <c r="B6" t="s">
        <v>3</v>
      </c>
      <c r="C6" t="s">
        <v>2</v>
      </c>
      <c r="D6" t="s">
        <v>1</v>
      </c>
      <c r="E6">
        <v>36251</v>
      </c>
      <c r="F6" t="s"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27" sqref="F27"/>
    </sheetView>
  </sheetViews>
  <sheetFormatPr baseColWidth="10" defaultRowHeight="15" x14ac:dyDescent="0.25"/>
  <cols>
    <col min="1" max="1" width="12.85546875" customWidth="1"/>
    <col min="2" max="2" width="44.28515625" bestFit="1" customWidth="1"/>
    <col min="3" max="3" width="6.140625" customWidth="1"/>
    <col min="4" max="4" width="16.5703125" bestFit="1" customWidth="1"/>
    <col min="5" max="5" width="28.42578125" bestFit="1" customWidth="1"/>
    <col min="6" max="6" width="15" customWidth="1"/>
  </cols>
  <sheetData>
    <row r="1" spans="1:6" x14ac:dyDescent="0.25">
      <c r="A1" t="s">
        <v>144</v>
      </c>
      <c r="B1" t="s">
        <v>143</v>
      </c>
      <c r="C1" t="s">
        <v>21</v>
      </c>
      <c r="D1" t="s">
        <v>20</v>
      </c>
      <c r="E1" t="s">
        <v>22</v>
      </c>
      <c r="F1" t="s">
        <v>142</v>
      </c>
    </row>
    <row r="2" spans="1:6" x14ac:dyDescent="0.25">
      <c r="A2">
        <v>100</v>
      </c>
      <c r="B2" t="s">
        <v>141</v>
      </c>
      <c r="C2" s="1">
        <v>17493</v>
      </c>
      <c r="D2" t="s">
        <v>140</v>
      </c>
      <c r="E2" t="s">
        <v>139</v>
      </c>
      <c r="F2">
        <v>66</v>
      </c>
    </row>
    <row r="3" spans="1:6" x14ac:dyDescent="0.25">
      <c r="A3">
        <v>101</v>
      </c>
      <c r="B3" t="s">
        <v>138</v>
      </c>
      <c r="C3" s="1">
        <v>24229</v>
      </c>
      <c r="D3" t="s">
        <v>137</v>
      </c>
      <c r="E3" t="s">
        <v>136</v>
      </c>
      <c r="F3">
        <v>77</v>
      </c>
    </row>
    <row r="4" spans="1:6" x14ac:dyDescent="0.25">
      <c r="A4">
        <v>102</v>
      </c>
      <c r="B4" t="s">
        <v>135</v>
      </c>
      <c r="C4" s="1">
        <v>99718</v>
      </c>
      <c r="D4" t="s">
        <v>134</v>
      </c>
      <c r="E4" t="s">
        <v>133</v>
      </c>
      <c r="F4">
        <v>23</v>
      </c>
    </row>
    <row r="5" spans="1:6" x14ac:dyDescent="0.25">
      <c r="A5">
        <v>103</v>
      </c>
      <c r="B5" t="s">
        <v>132</v>
      </c>
      <c r="C5" s="1">
        <v>4539</v>
      </c>
      <c r="D5" t="s">
        <v>131</v>
      </c>
      <c r="E5" t="s">
        <v>130</v>
      </c>
      <c r="F5">
        <v>54</v>
      </c>
    </row>
    <row r="6" spans="1:6" x14ac:dyDescent="0.25">
      <c r="A6">
        <v>104</v>
      </c>
      <c r="B6" t="s">
        <v>127</v>
      </c>
      <c r="C6" s="1">
        <v>99837</v>
      </c>
      <c r="D6" t="s">
        <v>129</v>
      </c>
      <c r="E6" t="s">
        <v>128</v>
      </c>
      <c r="F6">
        <v>46</v>
      </c>
    </row>
    <row r="7" spans="1:6" x14ac:dyDescent="0.25">
      <c r="A7">
        <v>105</v>
      </c>
      <c r="B7" t="s">
        <v>127</v>
      </c>
      <c r="C7" s="1">
        <v>7980</v>
      </c>
      <c r="D7" t="s">
        <v>126</v>
      </c>
      <c r="E7" t="s">
        <v>125</v>
      </c>
      <c r="F7">
        <v>29</v>
      </c>
    </row>
    <row r="8" spans="1:6" x14ac:dyDescent="0.25">
      <c r="A8">
        <v>106</v>
      </c>
      <c r="B8" t="s">
        <v>124</v>
      </c>
      <c r="C8" s="1">
        <v>39326</v>
      </c>
      <c r="D8" t="s">
        <v>123</v>
      </c>
      <c r="E8" t="s">
        <v>122</v>
      </c>
      <c r="F8">
        <v>70</v>
      </c>
    </row>
    <row r="9" spans="1:6" x14ac:dyDescent="0.25">
      <c r="A9">
        <v>107</v>
      </c>
      <c r="B9" t="s">
        <v>121</v>
      </c>
      <c r="C9" s="1">
        <v>38835</v>
      </c>
      <c r="D9" t="s">
        <v>120</v>
      </c>
      <c r="E9" t="s">
        <v>119</v>
      </c>
      <c r="F9">
        <v>17</v>
      </c>
    </row>
    <row r="10" spans="1:6" x14ac:dyDescent="0.25">
      <c r="A10">
        <v>108</v>
      </c>
      <c r="B10" t="s">
        <v>116</v>
      </c>
      <c r="C10" s="1">
        <v>14778</v>
      </c>
      <c r="D10" t="s">
        <v>118</v>
      </c>
      <c r="E10" t="s">
        <v>117</v>
      </c>
      <c r="F10">
        <v>18</v>
      </c>
    </row>
    <row r="11" spans="1:6" x14ac:dyDescent="0.25">
      <c r="A11">
        <v>109</v>
      </c>
      <c r="B11" t="s">
        <v>116</v>
      </c>
      <c r="C11" s="1">
        <v>17454</v>
      </c>
      <c r="D11" t="s">
        <v>115</v>
      </c>
      <c r="E11" t="s">
        <v>114</v>
      </c>
      <c r="F11">
        <v>11</v>
      </c>
    </row>
    <row r="12" spans="1:6" x14ac:dyDescent="0.25">
      <c r="A12">
        <v>110</v>
      </c>
      <c r="B12" t="s">
        <v>113</v>
      </c>
      <c r="C12" s="1">
        <v>91460</v>
      </c>
      <c r="D12" t="s">
        <v>112</v>
      </c>
      <c r="E12" t="s">
        <v>111</v>
      </c>
      <c r="F12">
        <v>10</v>
      </c>
    </row>
    <row r="13" spans="1:6" x14ac:dyDescent="0.25">
      <c r="A13">
        <v>111</v>
      </c>
      <c r="B13" t="s">
        <v>110</v>
      </c>
      <c r="C13" s="1">
        <v>56305</v>
      </c>
      <c r="D13" t="s">
        <v>109</v>
      </c>
      <c r="E13" t="s">
        <v>108</v>
      </c>
      <c r="F13">
        <v>54</v>
      </c>
    </row>
    <row r="14" spans="1:6" x14ac:dyDescent="0.25">
      <c r="A14">
        <v>112</v>
      </c>
      <c r="B14" t="s">
        <v>107</v>
      </c>
      <c r="C14" s="1">
        <v>78144</v>
      </c>
      <c r="D14" t="s">
        <v>106</v>
      </c>
      <c r="E14" t="s">
        <v>105</v>
      </c>
      <c r="F14">
        <v>51</v>
      </c>
    </row>
    <row r="15" spans="1:6" x14ac:dyDescent="0.25">
      <c r="A15">
        <v>113</v>
      </c>
      <c r="B15" t="s">
        <v>104</v>
      </c>
      <c r="C15" s="1">
        <v>16798</v>
      </c>
      <c r="D15" t="s">
        <v>103</v>
      </c>
      <c r="E15" t="s">
        <v>102</v>
      </c>
      <c r="F15">
        <v>61</v>
      </c>
    </row>
    <row r="16" spans="1:6" x14ac:dyDescent="0.25">
      <c r="A16">
        <v>114</v>
      </c>
      <c r="B16" t="s">
        <v>101</v>
      </c>
      <c r="C16" s="1">
        <v>7557</v>
      </c>
      <c r="D16" t="s">
        <v>100</v>
      </c>
      <c r="E16" t="s">
        <v>99</v>
      </c>
      <c r="F16">
        <v>19</v>
      </c>
    </row>
    <row r="17" spans="1:6" x14ac:dyDescent="0.25">
      <c r="A17">
        <v>115</v>
      </c>
      <c r="B17" t="s">
        <v>98</v>
      </c>
      <c r="C17" s="1">
        <v>99765</v>
      </c>
      <c r="D17" t="s">
        <v>97</v>
      </c>
      <c r="E17" t="s">
        <v>96</v>
      </c>
      <c r="F17">
        <v>74</v>
      </c>
    </row>
    <row r="18" spans="1:6" x14ac:dyDescent="0.25">
      <c r="A18">
        <v>116</v>
      </c>
      <c r="B18" t="s">
        <v>95</v>
      </c>
      <c r="C18" s="1">
        <v>38889</v>
      </c>
      <c r="D18" t="s">
        <v>94</v>
      </c>
      <c r="E18" t="s">
        <v>93</v>
      </c>
      <c r="F18">
        <v>77</v>
      </c>
    </row>
    <row r="19" spans="1:6" x14ac:dyDescent="0.25">
      <c r="A19">
        <v>117</v>
      </c>
      <c r="B19" t="s">
        <v>92</v>
      </c>
      <c r="C19" s="1">
        <v>23769</v>
      </c>
      <c r="D19" t="s">
        <v>91</v>
      </c>
      <c r="E19" t="s">
        <v>90</v>
      </c>
      <c r="F19">
        <v>46</v>
      </c>
    </row>
    <row r="20" spans="1:6" x14ac:dyDescent="0.25">
      <c r="A20">
        <v>118</v>
      </c>
      <c r="B20" t="s">
        <v>89</v>
      </c>
      <c r="C20" s="1">
        <v>15838</v>
      </c>
      <c r="D20" t="s">
        <v>88</v>
      </c>
      <c r="E20" t="s">
        <v>87</v>
      </c>
      <c r="F20">
        <v>5</v>
      </c>
    </row>
    <row r="21" spans="1:6" x14ac:dyDescent="0.25">
      <c r="A21">
        <v>119</v>
      </c>
      <c r="B21" t="s">
        <v>86</v>
      </c>
      <c r="C21" s="1">
        <v>27432</v>
      </c>
      <c r="D21" t="s">
        <v>85</v>
      </c>
      <c r="E21" t="s">
        <v>84</v>
      </c>
      <c r="F21">
        <v>44</v>
      </c>
    </row>
    <row r="22" spans="1:6" x14ac:dyDescent="0.25">
      <c r="A22">
        <v>120</v>
      </c>
      <c r="B22" t="s">
        <v>83</v>
      </c>
      <c r="C22" s="1">
        <v>37339</v>
      </c>
      <c r="D22" t="s">
        <v>82</v>
      </c>
      <c r="E22" t="s">
        <v>81</v>
      </c>
      <c r="F22">
        <v>75</v>
      </c>
    </row>
    <row r="23" spans="1:6" x14ac:dyDescent="0.25">
      <c r="A23">
        <v>121</v>
      </c>
      <c r="B23" t="s">
        <v>80</v>
      </c>
      <c r="C23" s="1">
        <v>94148</v>
      </c>
      <c r="D23" t="s">
        <v>79</v>
      </c>
      <c r="E23" t="s">
        <v>78</v>
      </c>
      <c r="F23">
        <v>2</v>
      </c>
    </row>
    <row r="24" spans="1:6" x14ac:dyDescent="0.25">
      <c r="A24">
        <v>122</v>
      </c>
      <c r="B24" t="s">
        <v>77</v>
      </c>
      <c r="C24" s="1">
        <v>55758</v>
      </c>
      <c r="D24" t="s">
        <v>76</v>
      </c>
      <c r="E24" t="s">
        <v>75</v>
      </c>
      <c r="F24">
        <v>47</v>
      </c>
    </row>
    <row r="25" spans="1:6" x14ac:dyDescent="0.25">
      <c r="A25">
        <v>123</v>
      </c>
      <c r="B25" t="s">
        <v>74</v>
      </c>
      <c r="C25" s="1">
        <v>2763</v>
      </c>
      <c r="D25" t="s">
        <v>73</v>
      </c>
      <c r="E25" t="s">
        <v>72</v>
      </c>
      <c r="F25">
        <v>59</v>
      </c>
    </row>
    <row r="26" spans="1:6" x14ac:dyDescent="0.25">
      <c r="A26">
        <v>124</v>
      </c>
      <c r="B26" t="s">
        <v>71</v>
      </c>
      <c r="C26" s="1">
        <v>28203</v>
      </c>
      <c r="D26" t="s">
        <v>70</v>
      </c>
      <c r="E26" t="s">
        <v>69</v>
      </c>
      <c r="F26">
        <v>23</v>
      </c>
    </row>
    <row r="27" spans="1:6" x14ac:dyDescent="0.25">
      <c r="A27">
        <v>125</v>
      </c>
      <c r="B27" t="s">
        <v>68</v>
      </c>
      <c r="C27" s="1">
        <v>47138</v>
      </c>
      <c r="D27" t="s">
        <v>67</v>
      </c>
      <c r="E27" t="s">
        <v>66</v>
      </c>
      <c r="F27">
        <v>29</v>
      </c>
    </row>
    <row r="28" spans="1:6" x14ac:dyDescent="0.25">
      <c r="A28">
        <v>126</v>
      </c>
      <c r="B28" t="s">
        <v>65</v>
      </c>
      <c r="C28" s="1">
        <v>83674</v>
      </c>
      <c r="D28" t="s">
        <v>64</v>
      </c>
      <c r="E28" t="s">
        <v>63</v>
      </c>
      <c r="F28">
        <v>9</v>
      </c>
    </row>
    <row r="29" spans="1:6" x14ac:dyDescent="0.25">
      <c r="A29">
        <v>127</v>
      </c>
      <c r="B29" t="s">
        <v>62</v>
      </c>
      <c r="C29" s="1">
        <v>4932</v>
      </c>
      <c r="D29" t="s">
        <v>61</v>
      </c>
      <c r="E29" t="s">
        <v>60</v>
      </c>
      <c r="F29">
        <v>22</v>
      </c>
    </row>
    <row r="30" spans="1:6" x14ac:dyDescent="0.25">
      <c r="A30">
        <v>128</v>
      </c>
      <c r="B30" t="s">
        <v>59</v>
      </c>
      <c r="C30" s="1">
        <v>9600</v>
      </c>
      <c r="D30" t="s">
        <v>58</v>
      </c>
      <c r="E30" t="s">
        <v>57</v>
      </c>
      <c r="F30">
        <v>25</v>
      </c>
    </row>
    <row r="31" spans="1:6" x14ac:dyDescent="0.25">
      <c r="A31">
        <v>129</v>
      </c>
      <c r="B31" t="s">
        <v>54</v>
      </c>
      <c r="C31" s="1">
        <v>67316</v>
      </c>
      <c r="D31" t="s">
        <v>56</v>
      </c>
      <c r="E31" t="s">
        <v>55</v>
      </c>
      <c r="F31">
        <v>23</v>
      </c>
    </row>
    <row r="32" spans="1:6" x14ac:dyDescent="0.25">
      <c r="A32">
        <v>130</v>
      </c>
      <c r="B32" t="s">
        <v>54</v>
      </c>
      <c r="C32" s="1">
        <v>95689</v>
      </c>
      <c r="D32" t="s">
        <v>53</v>
      </c>
      <c r="E32" t="s">
        <v>52</v>
      </c>
      <c r="F32">
        <v>28</v>
      </c>
    </row>
    <row r="33" spans="1:6" x14ac:dyDescent="0.25">
      <c r="A33">
        <v>131</v>
      </c>
      <c r="B33" t="s">
        <v>51</v>
      </c>
      <c r="C33" s="1">
        <v>14806</v>
      </c>
      <c r="D33" t="s">
        <v>50</v>
      </c>
      <c r="E33" t="s">
        <v>49</v>
      </c>
      <c r="F33">
        <v>59</v>
      </c>
    </row>
    <row r="34" spans="1:6" x14ac:dyDescent="0.25">
      <c r="A34">
        <v>132</v>
      </c>
      <c r="B34" t="s">
        <v>28</v>
      </c>
      <c r="C34" s="1">
        <v>67823</v>
      </c>
      <c r="D34" t="s">
        <v>48</v>
      </c>
      <c r="E34" t="s">
        <v>47</v>
      </c>
      <c r="F34">
        <v>69</v>
      </c>
    </row>
    <row r="35" spans="1:6" x14ac:dyDescent="0.25">
      <c r="A35">
        <v>133</v>
      </c>
      <c r="B35" t="s">
        <v>46</v>
      </c>
      <c r="C35" s="1">
        <v>55129</v>
      </c>
      <c r="D35" t="s">
        <v>45</v>
      </c>
      <c r="E35" t="s">
        <v>44</v>
      </c>
      <c r="F35">
        <v>16</v>
      </c>
    </row>
    <row r="36" spans="1:6" x14ac:dyDescent="0.25">
      <c r="A36">
        <v>134</v>
      </c>
      <c r="B36" t="s">
        <v>43</v>
      </c>
      <c r="C36" s="1">
        <v>93349</v>
      </c>
      <c r="D36" t="s">
        <v>42</v>
      </c>
      <c r="E36" t="s">
        <v>41</v>
      </c>
      <c r="F36">
        <v>37</v>
      </c>
    </row>
    <row r="37" spans="1:6" x14ac:dyDescent="0.25">
      <c r="A37">
        <v>135</v>
      </c>
      <c r="B37" t="s">
        <v>40</v>
      </c>
      <c r="C37" s="1">
        <v>27404</v>
      </c>
      <c r="D37" t="s">
        <v>39</v>
      </c>
      <c r="E37" t="s">
        <v>38</v>
      </c>
      <c r="F37">
        <v>43</v>
      </c>
    </row>
    <row r="38" spans="1:6" x14ac:dyDescent="0.25">
      <c r="A38">
        <v>136</v>
      </c>
      <c r="B38" t="s">
        <v>37</v>
      </c>
      <c r="C38" s="1">
        <v>15299</v>
      </c>
      <c r="D38" t="s">
        <v>36</v>
      </c>
      <c r="E38" t="s">
        <v>35</v>
      </c>
      <c r="F38">
        <v>8</v>
      </c>
    </row>
    <row r="39" spans="1:6" x14ac:dyDescent="0.25">
      <c r="A39">
        <v>137</v>
      </c>
      <c r="B39" t="s">
        <v>34</v>
      </c>
      <c r="C39" s="1">
        <v>3058</v>
      </c>
      <c r="D39" t="s">
        <v>33</v>
      </c>
      <c r="E39" t="s">
        <v>32</v>
      </c>
      <c r="F39">
        <v>54</v>
      </c>
    </row>
    <row r="40" spans="1:6" x14ac:dyDescent="0.25">
      <c r="A40">
        <v>138</v>
      </c>
      <c r="B40" t="s">
        <v>31</v>
      </c>
      <c r="C40" s="1">
        <v>94550</v>
      </c>
      <c r="D40" t="s">
        <v>30</v>
      </c>
      <c r="E40" t="s">
        <v>29</v>
      </c>
      <c r="F40">
        <v>43</v>
      </c>
    </row>
    <row r="41" spans="1:6" x14ac:dyDescent="0.25">
      <c r="A41">
        <v>139</v>
      </c>
      <c r="B41" t="s">
        <v>28</v>
      </c>
      <c r="C41" s="1">
        <v>55777</v>
      </c>
      <c r="D41" t="s">
        <v>27</v>
      </c>
      <c r="E41" t="s">
        <v>26</v>
      </c>
      <c r="F41">
        <v>19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F27" sqref="F27"/>
    </sheetView>
  </sheetViews>
  <sheetFormatPr baseColWidth="10" defaultRowHeight="15" x14ac:dyDescent="0.25"/>
  <cols>
    <col min="1" max="1" width="5" customWidth="1"/>
    <col min="2" max="2" width="13.42578125" customWidth="1"/>
    <col min="11" max="11" width="13" customWidth="1"/>
    <col min="13" max="13" width="12.5703125" customWidth="1"/>
    <col min="14" max="14" width="12.28515625" customWidth="1"/>
    <col min="15" max="15" width="14.28515625" customWidth="1"/>
  </cols>
  <sheetData>
    <row r="1" spans="1:15" x14ac:dyDescent="0.25">
      <c r="A1" s="4" t="s">
        <v>25</v>
      </c>
      <c r="B1" s="4" t="s">
        <v>144</v>
      </c>
      <c r="C1" s="4" t="s">
        <v>158</v>
      </c>
      <c r="D1" s="4" t="s">
        <v>157</v>
      </c>
      <c r="E1" s="4" t="s">
        <v>156</v>
      </c>
      <c r="F1" s="4" t="s">
        <v>155</v>
      </c>
      <c r="G1" s="4" t="s">
        <v>154</v>
      </c>
      <c r="H1" s="4" t="s">
        <v>153</v>
      </c>
      <c r="I1" s="4" t="s">
        <v>152</v>
      </c>
      <c r="J1" s="4" t="s">
        <v>151</v>
      </c>
      <c r="K1" s="4" t="s">
        <v>150</v>
      </c>
      <c r="L1" s="4" t="s">
        <v>149</v>
      </c>
      <c r="M1" s="4" t="s">
        <v>148</v>
      </c>
      <c r="N1" s="4" t="s">
        <v>147</v>
      </c>
      <c r="O1" s="4" t="s">
        <v>146</v>
      </c>
    </row>
    <row r="2" spans="1:15" x14ac:dyDescent="0.25">
      <c r="A2" s="3">
        <v>1</v>
      </c>
      <c r="B2" s="3">
        <v>100</v>
      </c>
      <c r="C2" s="3">
        <v>1589</v>
      </c>
      <c r="D2" s="3">
        <v>1564</v>
      </c>
      <c r="E2" s="3">
        <v>1895</v>
      </c>
      <c r="F2" s="3">
        <v>2301</v>
      </c>
      <c r="G2" s="3">
        <v>4228</v>
      </c>
      <c r="H2" s="3">
        <v>2400</v>
      </c>
      <c r="I2" s="3">
        <v>4996</v>
      </c>
      <c r="J2" s="3">
        <v>3788</v>
      </c>
      <c r="K2" s="3">
        <v>1545</v>
      </c>
      <c r="L2" s="3">
        <v>4793</v>
      </c>
      <c r="M2" s="3">
        <v>3479</v>
      </c>
      <c r="N2" s="3">
        <v>2065</v>
      </c>
      <c r="O2" s="3">
        <f>SUM('Aufträge 2013'!$A2:$N2)</f>
        <v>34744</v>
      </c>
    </row>
    <row r="3" spans="1:15" x14ac:dyDescent="0.25">
      <c r="A3" s="3">
        <v>2</v>
      </c>
      <c r="B3" s="3">
        <v>111</v>
      </c>
      <c r="C3" s="3">
        <v>1123</v>
      </c>
      <c r="D3" s="3">
        <v>4495</v>
      </c>
      <c r="E3" s="3">
        <v>1637</v>
      </c>
      <c r="F3" s="3">
        <v>2191</v>
      </c>
      <c r="G3" s="3">
        <v>1662</v>
      </c>
      <c r="H3" s="3">
        <v>790</v>
      </c>
      <c r="I3" s="3">
        <v>3015</v>
      </c>
      <c r="J3" s="3">
        <v>1489</v>
      </c>
      <c r="K3" s="3">
        <v>1706</v>
      </c>
      <c r="L3" s="3">
        <v>4646</v>
      </c>
      <c r="M3" s="3">
        <v>673</v>
      </c>
      <c r="N3" s="3">
        <v>3314</v>
      </c>
      <c r="O3" s="3">
        <f>SUM('Aufträge 2013'!$A3:$N3)</f>
        <v>26854</v>
      </c>
    </row>
    <row r="4" spans="1:15" x14ac:dyDescent="0.25">
      <c r="A4" s="3">
        <v>4</v>
      </c>
      <c r="B4" s="3">
        <v>125</v>
      </c>
      <c r="C4" s="3">
        <v>4276</v>
      </c>
      <c r="D4" s="3">
        <v>4097</v>
      </c>
      <c r="E4" s="3">
        <v>887</v>
      </c>
      <c r="F4" s="3">
        <v>808</v>
      </c>
      <c r="G4" s="3">
        <v>4969</v>
      </c>
      <c r="H4" s="3">
        <v>1600</v>
      </c>
      <c r="I4" s="3">
        <v>656</v>
      </c>
      <c r="J4" s="3">
        <v>653</v>
      </c>
      <c r="K4" s="3">
        <v>3531</v>
      </c>
      <c r="L4" s="3">
        <v>1182</v>
      </c>
      <c r="M4" s="3">
        <v>1746</v>
      </c>
      <c r="N4" s="3">
        <v>747</v>
      </c>
      <c r="O4" s="3">
        <f>SUM('Aufträge 2013'!$A4:$N4)</f>
        <v>25281</v>
      </c>
    </row>
    <row r="5" spans="1:15" x14ac:dyDescent="0.25">
      <c r="A5" s="3">
        <v>2</v>
      </c>
      <c r="B5" s="3">
        <v>113</v>
      </c>
      <c r="C5" s="3">
        <v>3430</v>
      </c>
      <c r="D5" s="3">
        <v>2663</v>
      </c>
      <c r="E5" s="3">
        <v>4603</v>
      </c>
      <c r="F5" s="3">
        <v>2710</v>
      </c>
      <c r="G5" s="3">
        <v>4651</v>
      </c>
      <c r="H5" s="3">
        <v>3215</v>
      </c>
      <c r="I5" s="3">
        <v>727</v>
      </c>
      <c r="J5" s="3">
        <v>4305</v>
      </c>
      <c r="K5" s="3">
        <v>2126</v>
      </c>
      <c r="L5" s="3">
        <v>3477</v>
      </c>
      <c r="M5" s="3">
        <v>1698</v>
      </c>
      <c r="N5" s="3">
        <v>1103</v>
      </c>
      <c r="O5" s="3">
        <f>SUM('Aufträge 2013'!$A5:$N5)</f>
        <v>34823</v>
      </c>
    </row>
    <row r="6" spans="1:15" x14ac:dyDescent="0.25">
      <c r="A6" s="3">
        <v>2</v>
      </c>
      <c r="B6" s="3">
        <v>109</v>
      </c>
      <c r="C6" s="3">
        <v>4553</v>
      </c>
      <c r="D6" s="3">
        <v>4360</v>
      </c>
      <c r="E6" s="3">
        <v>1999</v>
      </c>
      <c r="F6" s="3">
        <v>1556</v>
      </c>
      <c r="G6" s="3">
        <v>2636</v>
      </c>
      <c r="H6" s="3">
        <v>2066</v>
      </c>
      <c r="I6" s="3">
        <v>2479</v>
      </c>
      <c r="J6" s="3">
        <v>1034</v>
      </c>
      <c r="K6" s="3">
        <v>4606</v>
      </c>
      <c r="L6" s="3">
        <v>4007</v>
      </c>
      <c r="M6" s="3">
        <v>1182</v>
      </c>
      <c r="N6" s="3">
        <v>2064</v>
      </c>
      <c r="O6" s="3">
        <f>SUM('Aufträge 2013'!$A6:$N6)</f>
        <v>32653</v>
      </c>
    </row>
    <row r="7" spans="1:15" x14ac:dyDescent="0.25">
      <c r="A7" s="3">
        <v>5</v>
      </c>
      <c r="B7" s="3">
        <v>134</v>
      </c>
      <c r="C7" s="3">
        <v>3818</v>
      </c>
      <c r="D7" s="3">
        <v>3414</v>
      </c>
      <c r="E7" s="3">
        <v>1114</v>
      </c>
      <c r="F7" s="3">
        <v>4480</v>
      </c>
      <c r="G7" s="3">
        <v>3029</v>
      </c>
      <c r="H7" s="3">
        <v>1874</v>
      </c>
      <c r="I7" s="3">
        <v>4075</v>
      </c>
      <c r="J7" s="3">
        <v>4297</v>
      </c>
      <c r="K7" s="3">
        <v>4789</v>
      </c>
      <c r="L7" s="3">
        <v>3917</v>
      </c>
      <c r="M7" s="3">
        <v>548</v>
      </c>
      <c r="N7" s="3">
        <v>1768</v>
      </c>
      <c r="O7" s="3">
        <f>SUM('Aufträge 2013'!$A7:$N7)</f>
        <v>37262</v>
      </c>
    </row>
    <row r="8" spans="1:15" x14ac:dyDescent="0.25">
      <c r="A8" s="3">
        <v>2</v>
      </c>
      <c r="B8" s="3">
        <v>112</v>
      </c>
      <c r="C8" s="3">
        <v>4517</v>
      </c>
      <c r="D8" s="3">
        <v>1525</v>
      </c>
      <c r="E8" s="3">
        <v>3621</v>
      </c>
      <c r="F8" s="3">
        <v>4452</v>
      </c>
      <c r="G8" s="3">
        <v>3698</v>
      </c>
      <c r="H8" s="3">
        <v>4331</v>
      </c>
      <c r="I8" s="3">
        <v>4592</v>
      </c>
      <c r="J8" s="3">
        <v>4776</v>
      </c>
      <c r="K8" s="3">
        <v>4740</v>
      </c>
      <c r="L8" s="3">
        <v>4071</v>
      </c>
      <c r="M8" s="3">
        <v>2601</v>
      </c>
      <c r="N8" s="3">
        <v>1719</v>
      </c>
      <c r="O8" s="3">
        <f>SUM('Aufträge 2013'!$A8:$N8)</f>
        <v>44757</v>
      </c>
    </row>
    <row r="9" spans="1:15" x14ac:dyDescent="0.25">
      <c r="A9" s="3">
        <v>3</v>
      </c>
      <c r="B9" s="3">
        <v>119</v>
      </c>
      <c r="C9" s="3">
        <v>3577</v>
      </c>
      <c r="D9" s="3">
        <v>2408</v>
      </c>
      <c r="E9" s="3">
        <v>3220</v>
      </c>
      <c r="F9" s="3">
        <v>3865</v>
      </c>
      <c r="G9" s="3">
        <v>3743</v>
      </c>
      <c r="H9" s="3">
        <v>2551</v>
      </c>
      <c r="I9" s="3">
        <v>3375</v>
      </c>
      <c r="J9" s="3">
        <v>1288</v>
      </c>
      <c r="K9" s="3">
        <v>2619</v>
      </c>
      <c r="L9" s="3">
        <v>1973</v>
      </c>
      <c r="M9" s="3">
        <v>1157</v>
      </c>
      <c r="N9" s="3">
        <v>4936</v>
      </c>
      <c r="O9" s="3">
        <f>SUM('Aufträge 2013'!$A9:$N9)</f>
        <v>34834</v>
      </c>
    </row>
    <row r="10" spans="1:15" x14ac:dyDescent="0.25">
      <c r="A10" s="3">
        <v>3</v>
      </c>
      <c r="B10" s="3">
        <v>117</v>
      </c>
      <c r="C10" s="3">
        <v>3339</v>
      </c>
      <c r="D10" s="3">
        <v>3433</v>
      </c>
      <c r="E10" s="3">
        <v>3117</v>
      </c>
      <c r="F10" s="3">
        <v>3946</v>
      </c>
      <c r="G10" s="3">
        <v>2635</v>
      </c>
      <c r="H10" s="3">
        <v>3622</v>
      </c>
      <c r="I10" s="3">
        <v>3508</v>
      </c>
      <c r="J10" s="3">
        <v>1341</v>
      </c>
      <c r="K10" s="3">
        <v>4401</v>
      </c>
      <c r="L10" s="3">
        <v>1340</v>
      </c>
      <c r="M10" s="3">
        <v>3764</v>
      </c>
      <c r="N10" s="3">
        <v>2973</v>
      </c>
      <c r="O10" s="3">
        <f>SUM('Aufträge 2013'!$A10:$N10)</f>
        <v>37539</v>
      </c>
    </row>
    <row r="11" spans="1:15" x14ac:dyDescent="0.25">
      <c r="A11" s="3">
        <v>4</v>
      </c>
      <c r="B11" s="3">
        <v>126</v>
      </c>
      <c r="C11" s="3">
        <v>3868</v>
      </c>
      <c r="D11" s="3">
        <v>4040</v>
      </c>
      <c r="E11" s="3">
        <v>4168</v>
      </c>
      <c r="F11" s="3">
        <v>793</v>
      </c>
      <c r="G11" s="3">
        <v>2512</v>
      </c>
      <c r="H11" s="3">
        <v>4901</v>
      </c>
      <c r="I11" s="3">
        <v>3639</v>
      </c>
      <c r="J11" s="3">
        <v>1417</v>
      </c>
      <c r="K11" s="3">
        <v>2038</v>
      </c>
      <c r="L11" s="3">
        <v>2330</v>
      </c>
      <c r="M11" s="3">
        <v>4405</v>
      </c>
      <c r="N11" s="3">
        <v>4064</v>
      </c>
      <c r="O11" s="3">
        <f>SUM('Aufträge 2013'!$A11:$N11)</f>
        <v>38305</v>
      </c>
    </row>
    <row r="12" spans="1:15" x14ac:dyDescent="0.25">
      <c r="A12" s="3">
        <v>3</v>
      </c>
      <c r="B12" s="3">
        <v>118</v>
      </c>
      <c r="C12" s="3">
        <v>1272</v>
      </c>
      <c r="D12" s="3">
        <v>1783</v>
      </c>
      <c r="E12" s="3">
        <v>1969</v>
      </c>
      <c r="F12" s="3">
        <v>3343</v>
      </c>
      <c r="G12" s="3">
        <v>2107</v>
      </c>
      <c r="H12" s="3">
        <v>3397</v>
      </c>
      <c r="I12" s="3">
        <v>899</v>
      </c>
      <c r="J12" s="3">
        <v>2357</v>
      </c>
      <c r="K12" s="3">
        <v>643</v>
      </c>
      <c r="L12" s="3">
        <v>2401</v>
      </c>
      <c r="M12" s="3">
        <v>3336</v>
      </c>
      <c r="N12" s="3">
        <v>4791</v>
      </c>
      <c r="O12" s="3">
        <f>SUM('Aufträge 2013'!$A12:$N12)</f>
        <v>28419</v>
      </c>
    </row>
    <row r="13" spans="1:15" x14ac:dyDescent="0.25">
      <c r="A13" s="3">
        <v>4</v>
      </c>
      <c r="B13" s="3">
        <v>122</v>
      </c>
      <c r="C13" s="3">
        <v>1981</v>
      </c>
      <c r="D13" s="3">
        <v>3715</v>
      </c>
      <c r="E13" s="3">
        <v>3108</v>
      </c>
      <c r="F13" s="3">
        <v>1035</v>
      </c>
      <c r="G13" s="3">
        <v>3142</v>
      </c>
      <c r="H13" s="3">
        <v>921</v>
      </c>
      <c r="I13" s="3">
        <v>2786</v>
      </c>
      <c r="J13" s="3">
        <v>2193</v>
      </c>
      <c r="K13" s="3">
        <v>3250</v>
      </c>
      <c r="L13" s="3">
        <v>2890</v>
      </c>
      <c r="M13" s="3">
        <v>4880</v>
      </c>
      <c r="N13" s="3">
        <v>1927</v>
      </c>
      <c r="O13" s="3">
        <f>SUM('Aufträge 2013'!$A13:$N13)</f>
        <v>31954</v>
      </c>
    </row>
    <row r="14" spans="1:15" x14ac:dyDescent="0.25">
      <c r="A14" s="3">
        <v>5</v>
      </c>
      <c r="B14" s="3">
        <v>131</v>
      </c>
      <c r="C14" s="3">
        <v>3227</v>
      </c>
      <c r="D14" s="3">
        <v>4836</v>
      </c>
      <c r="E14" s="3">
        <v>3015</v>
      </c>
      <c r="F14" s="3">
        <v>4890</v>
      </c>
      <c r="G14" s="3">
        <v>4697</v>
      </c>
      <c r="H14" s="3">
        <v>3612</v>
      </c>
      <c r="I14" s="3">
        <v>4782</v>
      </c>
      <c r="J14" s="3">
        <v>3868</v>
      </c>
      <c r="K14" s="3">
        <v>2744</v>
      </c>
      <c r="L14" s="3">
        <v>1595</v>
      </c>
      <c r="M14" s="3">
        <v>2141</v>
      </c>
      <c r="N14" s="3">
        <v>1562</v>
      </c>
      <c r="O14" s="3">
        <f>SUM('Aufträge 2013'!$A14:$N14)</f>
        <v>41105</v>
      </c>
    </row>
    <row r="15" spans="1:15" x14ac:dyDescent="0.25">
      <c r="A15" s="3">
        <v>2</v>
      </c>
      <c r="B15" s="3">
        <v>106</v>
      </c>
      <c r="C15" s="3">
        <v>2444</v>
      </c>
      <c r="D15" s="3">
        <v>1409</v>
      </c>
      <c r="E15" s="3">
        <v>4400</v>
      </c>
      <c r="F15" s="3">
        <v>1979</v>
      </c>
      <c r="G15" s="3">
        <v>816</v>
      </c>
      <c r="H15" s="3">
        <v>3355</v>
      </c>
      <c r="I15" s="3">
        <v>753</v>
      </c>
      <c r="J15" s="3">
        <v>2478</v>
      </c>
      <c r="K15" s="3">
        <v>1293</v>
      </c>
      <c r="L15" s="3">
        <v>2320</v>
      </c>
      <c r="M15" s="3">
        <v>1152</v>
      </c>
      <c r="N15" s="3">
        <v>810</v>
      </c>
      <c r="O15" s="3">
        <f>SUM('Aufträge 2013'!$A15:$N15)</f>
        <v>23317</v>
      </c>
    </row>
    <row r="16" spans="1:15" x14ac:dyDescent="0.25">
      <c r="A16" s="3">
        <v>4</v>
      </c>
      <c r="B16" s="3">
        <v>120</v>
      </c>
      <c r="C16" s="3">
        <v>3019</v>
      </c>
      <c r="D16" s="3">
        <v>2317</v>
      </c>
      <c r="E16" s="3">
        <v>4119</v>
      </c>
      <c r="F16" s="3">
        <v>4499</v>
      </c>
      <c r="G16" s="3">
        <v>2629</v>
      </c>
      <c r="H16" s="3">
        <v>621</v>
      </c>
      <c r="I16" s="3">
        <v>3157</v>
      </c>
      <c r="J16" s="3">
        <v>3052</v>
      </c>
      <c r="K16" s="3">
        <v>3700</v>
      </c>
      <c r="L16" s="3">
        <v>1557</v>
      </c>
      <c r="M16" s="3">
        <v>4111</v>
      </c>
      <c r="N16" s="3">
        <v>2982</v>
      </c>
      <c r="O16" s="3">
        <f>SUM('Aufträge 2013'!$A16:$N16)</f>
        <v>35887</v>
      </c>
    </row>
    <row r="17" spans="1:15" x14ac:dyDescent="0.25">
      <c r="A17" s="3">
        <v>4</v>
      </c>
      <c r="B17" s="3">
        <v>123</v>
      </c>
      <c r="C17" s="3">
        <v>4107</v>
      </c>
      <c r="D17" s="3">
        <v>2905</v>
      </c>
      <c r="E17" s="3">
        <v>3917</v>
      </c>
      <c r="F17" s="3">
        <v>3111</v>
      </c>
      <c r="G17" s="3">
        <v>4515</v>
      </c>
      <c r="H17" s="3">
        <v>1322</v>
      </c>
      <c r="I17" s="3">
        <v>3252</v>
      </c>
      <c r="J17" s="3">
        <v>530</v>
      </c>
      <c r="K17" s="3">
        <v>4908</v>
      </c>
      <c r="L17" s="3">
        <v>1752</v>
      </c>
      <c r="M17" s="3">
        <v>1300</v>
      </c>
      <c r="N17" s="3">
        <v>3917</v>
      </c>
      <c r="O17" s="3">
        <f>SUM('Aufträge 2013'!$A17:$N17)</f>
        <v>35663</v>
      </c>
    </row>
    <row r="18" spans="1:15" x14ac:dyDescent="0.25">
      <c r="A18" s="3">
        <v>3</v>
      </c>
      <c r="B18" s="3">
        <v>115</v>
      </c>
      <c r="C18" s="3">
        <v>2894</v>
      </c>
      <c r="D18" s="3">
        <v>916</v>
      </c>
      <c r="E18" s="3">
        <v>1876</v>
      </c>
      <c r="F18" s="3">
        <v>3572</v>
      </c>
      <c r="G18" s="3">
        <v>4250</v>
      </c>
      <c r="H18" s="3">
        <v>3454</v>
      </c>
      <c r="I18" s="3">
        <v>1895</v>
      </c>
      <c r="J18" s="3">
        <v>2741</v>
      </c>
      <c r="K18" s="3">
        <v>3602</v>
      </c>
      <c r="L18" s="3">
        <v>2485</v>
      </c>
      <c r="M18" s="3">
        <v>1963</v>
      </c>
      <c r="N18" s="3">
        <v>3769</v>
      </c>
      <c r="O18" s="3">
        <f>SUM('Aufträge 2013'!$A18:$N18)</f>
        <v>33535</v>
      </c>
    </row>
    <row r="19" spans="1:15" x14ac:dyDescent="0.25">
      <c r="A19" s="3">
        <v>5</v>
      </c>
      <c r="B19" s="3">
        <v>127</v>
      </c>
      <c r="C19" s="3">
        <v>3197</v>
      </c>
      <c r="D19" s="3">
        <v>2702</v>
      </c>
      <c r="E19" s="3">
        <v>3345</v>
      </c>
      <c r="F19" s="3">
        <v>3626</v>
      </c>
      <c r="G19" s="3">
        <v>3367</v>
      </c>
      <c r="H19" s="3">
        <v>3923</v>
      </c>
      <c r="I19" s="3">
        <v>4858</v>
      </c>
      <c r="J19" s="3">
        <v>1215</v>
      </c>
      <c r="K19" s="3">
        <v>3425</v>
      </c>
      <c r="L19" s="3">
        <v>4919</v>
      </c>
      <c r="M19" s="3">
        <v>2809</v>
      </c>
      <c r="N19" s="3">
        <v>631</v>
      </c>
      <c r="O19" s="3">
        <f>SUM('Aufträge 2013'!$A19:$N19)</f>
        <v>38149</v>
      </c>
    </row>
    <row r="20" spans="1:15" x14ac:dyDescent="0.25">
      <c r="A20" s="3">
        <v>5</v>
      </c>
      <c r="B20" s="3">
        <v>128</v>
      </c>
      <c r="C20" s="3">
        <v>4196</v>
      </c>
      <c r="D20" s="3">
        <v>1495</v>
      </c>
      <c r="E20" s="3">
        <v>4483</v>
      </c>
      <c r="F20" s="3">
        <v>3964</v>
      </c>
      <c r="G20" s="3">
        <v>2196</v>
      </c>
      <c r="H20" s="3">
        <v>4038</v>
      </c>
      <c r="I20" s="3">
        <v>788</v>
      </c>
      <c r="J20" s="3">
        <v>4961</v>
      </c>
      <c r="K20" s="3">
        <v>1310</v>
      </c>
      <c r="L20" s="3">
        <v>2128</v>
      </c>
      <c r="M20" s="3">
        <v>2764</v>
      </c>
      <c r="N20" s="3">
        <v>4090</v>
      </c>
      <c r="O20" s="3">
        <f>SUM('Aufträge 2013'!$A20:$N20)</f>
        <v>36546</v>
      </c>
    </row>
    <row r="21" spans="1:15" x14ac:dyDescent="0.25">
      <c r="A21" s="3">
        <v>2</v>
      </c>
      <c r="B21" s="3">
        <v>110</v>
      </c>
      <c r="C21" s="3">
        <v>1826</v>
      </c>
      <c r="D21" s="3">
        <v>2082</v>
      </c>
      <c r="E21" s="3">
        <v>1442</v>
      </c>
      <c r="F21" s="3">
        <v>3165</v>
      </c>
      <c r="G21" s="3">
        <v>2870</v>
      </c>
      <c r="H21" s="3">
        <v>1468</v>
      </c>
      <c r="I21" s="3">
        <v>3206</v>
      </c>
      <c r="J21" s="3">
        <v>2356</v>
      </c>
      <c r="K21" s="3">
        <v>595</v>
      </c>
      <c r="L21" s="3">
        <v>4394</v>
      </c>
      <c r="M21" s="3">
        <v>4791</v>
      </c>
      <c r="N21" s="3">
        <v>1971</v>
      </c>
      <c r="O21" s="3">
        <f>SUM('Aufträge 2013'!$A21:$N21)</f>
        <v>30278</v>
      </c>
    </row>
    <row r="22" spans="1:15" x14ac:dyDescent="0.25">
      <c r="A22" s="3">
        <v>5</v>
      </c>
      <c r="B22" s="3">
        <v>133</v>
      </c>
      <c r="C22" s="3">
        <v>2561</v>
      </c>
      <c r="D22" s="3">
        <v>2191</v>
      </c>
      <c r="E22" s="3">
        <v>2311</v>
      </c>
      <c r="F22" s="3">
        <v>1299</v>
      </c>
      <c r="G22" s="3">
        <v>2589</v>
      </c>
      <c r="H22" s="3">
        <v>1072</v>
      </c>
      <c r="I22" s="3">
        <v>1206</v>
      </c>
      <c r="J22" s="3">
        <v>2130</v>
      </c>
      <c r="K22" s="3">
        <v>2767</v>
      </c>
      <c r="L22" s="3">
        <v>4267</v>
      </c>
      <c r="M22" s="3">
        <v>1220</v>
      </c>
      <c r="N22" s="3">
        <v>2056</v>
      </c>
      <c r="O22" s="3">
        <f>SUM('Aufträge 2013'!$A22:$N22)</f>
        <v>25807</v>
      </c>
    </row>
    <row r="23" spans="1:15" x14ac:dyDescent="0.25">
      <c r="A23" s="3">
        <v>3</v>
      </c>
      <c r="B23" s="3">
        <v>114</v>
      </c>
      <c r="C23" s="3">
        <v>2380</v>
      </c>
      <c r="D23" s="3">
        <v>2742</v>
      </c>
      <c r="E23" s="3">
        <v>751</v>
      </c>
      <c r="F23" s="3">
        <v>678</v>
      </c>
      <c r="G23" s="3">
        <v>3891</v>
      </c>
      <c r="H23" s="3">
        <v>3838</v>
      </c>
      <c r="I23" s="3">
        <v>3070</v>
      </c>
      <c r="J23" s="3">
        <v>3967</v>
      </c>
      <c r="K23" s="3">
        <v>1363</v>
      </c>
      <c r="L23" s="3">
        <v>2585</v>
      </c>
      <c r="M23" s="3">
        <v>2280</v>
      </c>
      <c r="N23" s="3">
        <v>1080</v>
      </c>
      <c r="O23" s="3">
        <f>SUM('Aufträge 2013'!$A23:$N23)</f>
        <v>28742</v>
      </c>
    </row>
    <row r="24" spans="1:15" x14ac:dyDescent="0.25">
      <c r="A24" s="3">
        <v>2</v>
      </c>
      <c r="B24" s="3">
        <v>108</v>
      </c>
      <c r="C24" s="3">
        <v>4761</v>
      </c>
      <c r="D24" s="3">
        <v>3966</v>
      </c>
      <c r="E24" s="3">
        <v>1666</v>
      </c>
      <c r="F24" s="3">
        <v>1538</v>
      </c>
      <c r="G24" s="3">
        <v>3098</v>
      </c>
      <c r="H24" s="3">
        <v>1450</v>
      </c>
      <c r="I24" s="3">
        <v>2603</v>
      </c>
      <c r="J24" s="3">
        <v>2687</v>
      </c>
      <c r="K24" s="3">
        <v>1335</v>
      </c>
      <c r="L24" s="3">
        <v>1705</v>
      </c>
      <c r="M24" s="3">
        <v>2822</v>
      </c>
      <c r="N24" s="3">
        <v>4279</v>
      </c>
      <c r="O24" s="3">
        <f>SUM('Aufträge 2013'!$A24:$N24)</f>
        <v>32020</v>
      </c>
    </row>
    <row r="25" spans="1:15" x14ac:dyDescent="0.25">
      <c r="A25" s="3">
        <v>1</v>
      </c>
      <c r="B25" s="3">
        <v>101</v>
      </c>
      <c r="C25" s="3">
        <v>2339</v>
      </c>
      <c r="D25" s="3">
        <v>2598</v>
      </c>
      <c r="E25" s="3">
        <v>2180</v>
      </c>
      <c r="F25" s="3">
        <v>3152</v>
      </c>
      <c r="G25" s="3">
        <v>1593</v>
      </c>
      <c r="H25" s="3">
        <v>1818</v>
      </c>
      <c r="I25" s="3">
        <v>2472</v>
      </c>
      <c r="J25" s="3">
        <v>3373</v>
      </c>
      <c r="K25" s="3">
        <v>3194</v>
      </c>
      <c r="L25" s="3">
        <v>2055</v>
      </c>
      <c r="M25" s="3">
        <v>4937</v>
      </c>
      <c r="N25" s="3">
        <v>1973</v>
      </c>
      <c r="O25" s="3">
        <f>SUM('Aufträge 2013'!$A25:$N25)</f>
        <v>31786</v>
      </c>
    </row>
    <row r="26" spans="1:15" x14ac:dyDescent="0.25">
      <c r="A26" s="3">
        <v>1</v>
      </c>
      <c r="B26" s="3">
        <v>104</v>
      </c>
      <c r="C26" s="3">
        <v>4835</v>
      </c>
      <c r="D26" s="3">
        <v>3189</v>
      </c>
      <c r="E26" s="3">
        <v>1539</v>
      </c>
      <c r="F26" s="3">
        <v>4247</v>
      </c>
      <c r="G26" s="3">
        <v>1886</v>
      </c>
      <c r="H26" s="3">
        <v>3641</v>
      </c>
      <c r="I26" s="3">
        <v>3055</v>
      </c>
      <c r="J26" s="3">
        <v>550</v>
      </c>
      <c r="K26" s="3">
        <v>1062</v>
      </c>
      <c r="L26" s="3">
        <v>1088</v>
      </c>
      <c r="M26" s="3">
        <v>4886</v>
      </c>
      <c r="N26" s="3">
        <v>2984</v>
      </c>
      <c r="O26" s="3">
        <f>SUM('Aufträge 2013'!$A26:$N26)</f>
        <v>33067</v>
      </c>
    </row>
    <row r="27" spans="1:15" x14ac:dyDescent="0.25">
      <c r="A27" s="3">
        <v>5</v>
      </c>
      <c r="B27" s="3">
        <v>130</v>
      </c>
      <c r="C27" s="3">
        <v>3360</v>
      </c>
      <c r="D27" s="3">
        <v>4983</v>
      </c>
      <c r="E27" s="3">
        <v>4879</v>
      </c>
      <c r="F27" s="3">
        <v>1605</v>
      </c>
      <c r="G27" s="3">
        <v>3609</v>
      </c>
      <c r="H27" s="3">
        <v>4647</v>
      </c>
      <c r="I27" s="3">
        <v>2106</v>
      </c>
      <c r="J27" s="3">
        <v>4778</v>
      </c>
      <c r="K27" s="3">
        <v>4353</v>
      </c>
      <c r="L27" s="3">
        <v>533</v>
      </c>
      <c r="M27" s="3">
        <v>3038</v>
      </c>
      <c r="N27" s="3">
        <v>2046</v>
      </c>
      <c r="O27" s="3">
        <f>SUM('Aufträge 2013'!$A27:$N27)</f>
        <v>40072</v>
      </c>
    </row>
    <row r="28" spans="1:15" x14ac:dyDescent="0.25">
      <c r="A28" s="3">
        <v>1</v>
      </c>
      <c r="B28" s="3">
        <v>103</v>
      </c>
      <c r="C28" s="3">
        <v>2217</v>
      </c>
      <c r="D28" s="3">
        <v>4697</v>
      </c>
      <c r="E28" s="3">
        <v>4045</v>
      </c>
      <c r="F28" s="3">
        <v>1385</v>
      </c>
      <c r="G28" s="3">
        <v>2884</v>
      </c>
      <c r="H28" s="3">
        <v>1880</v>
      </c>
      <c r="I28" s="3">
        <v>4736</v>
      </c>
      <c r="J28" s="3">
        <v>2549</v>
      </c>
      <c r="K28" s="3">
        <v>1618</v>
      </c>
      <c r="L28" s="3">
        <v>1401</v>
      </c>
      <c r="M28" s="3">
        <v>1191</v>
      </c>
      <c r="N28" s="3">
        <v>3732</v>
      </c>
      <c r="O28" s="3">
        <f>SUM('Aufträge 2013'!$A28:$N28)</f>
        <v>32439</v>
      </c>
    </row>
    <row r="29" spans="1:15" x14ac:dyDescent="0.25">
      <c r="A29" s="3">
        <v>2</v>
      </c>
      <c r="B29" s="3">
        <v>105</v>
      </c>
      <c r="C29" s="3">
        <v>2880</v>
      </c>
      <c r="D29" s="3">
        <v>4845</v>
      </c>
      <c r="E29" s="3">
        <v>4147</v>
      </c>
      <c r="F29" s="3">
        <v>2082</v>
      </c>
      <c r="G29" s="3">
        <v>871</v>
      </c>
      <c r="H29" s="3">
        <v>584</v>
      </c>
      <c r="I29" s="3">
        <v>2757</v>
      </c>
      <c r="J29" s="3">
        <v>4297</v>
      </c>
      <c r="K29" s="3">
        <v>2082</v>
      </c>
      <c r="L29" s="3">
        <v>2537</v>
      </c>
      <c r="M29" s="3">
        <v>3222</v>
      </c>
      <c r="N29" s="3">
        <v>755</v>
      </c>
      <c r="O29" s="3">
        <f>SUM('Aufträge 2013'!$A29:$N29)</f>
        <v>31166</v>
      </c>
    </row>
    <row r="30" spans="1:15" x14ac:dyDescent="0.25">
      <c r="A30" s="3">
        <v>4</v>
      </c>
      <c r="B30" s="3">
        <v>121</v>
      </c>
      <c r="C30" s="3">
        <v>4120</v>
      </c>
      <c r="D30" s="3">
        <v>2038</v>
      </c>
      <c r="E30" s="3">
        <v>2246</v>
      </c>
      <c r="F30" s="3">
        <v>4277</v>
      </c>
      <c r="G30" s="3">
        <v>1432</v>
      </c>
      <c r="H30" s="3">
        <v>4621</v>
      </c>
      <c r="I30" s="3">
        <v>1246</v>
      </c>
      <c r="J30" s="3">
        <v>1952</v>
      </c>
      <c r="K30" s="3">
        <v>4917</v>
      </c>
      <c r="L30" s="3">
        <v>571</v>
      </c>
      <c r="M30" s="3">
        <v>1204</v>
      </c>
      <c r="N30" s="3">
        <v>3288</v>
      </c>
      <c r="O30" s="3">
        <f>SUM('Aufträge 2013'!$A30:$N30)</f>
        <v>32037</v>
      </c>
    </row>
    <row r="31" spans="1:15" x14ac:dyDescent="0.25">
      <c r="A31" s="3">
        <v>1</v>
      </c>
      <c r="B31" s="3">
        <v>102</v>
      </c>
      <c r="C31" s="3">
        <v>1840</v>
      </c>
      <c r="D31" s="3">
        <v>4764</v>
      </c>
      <c r="E31" s="3">
        <v>4184</v>
      </c>
      <c r="F31" s="3">
        <v>2811</v>
      </c>
      <c r="G31" s="3">
        <v>4191</v>
      </c>
      <c r="H31" s="3">
        <v>558</v>
      </c>
      <c r="I31" s="3">
        <v>3842</v>
      </c>
      <c r="J31" s="3">
        <v>3534</v>
      </c>
      <c r="K31" s="3">
        <v>2336</v>
      </c>
      <c r="L31" s="3">
        <v>3302</v>
      </c>
      <c r="M31" s="3">
        <v>3206</v>
      </c>
      <c r="N31" s="3">
        <v>2485</v>
      </c>
      <c r="O31" s="3">
        <f>SUM('Aufträge 2013'!$A31:$N31)</f>
        <v>37156</v>
      </c>
    </row>
    <row r="32" spans="1:15" x14ac:dyDescent="0.25">
      <c r="A32" s="3">
        <v>4</v>
      </c>
      <c r="B32" s="3">
        <v>124</v>
      </c>
      <c r="C32" s="3">
        <v>3438</v>
      </c>
      <c r="D32" s="3">
        <v>3604</v>
      </c>
      <c r="E32" s="3">
        <v>4482</v>
      </c>
      <c r="F32" s="3">
        <v>4058</v>
      </c>
      <c r="G32" s="3">
        <v>2085</v>
      </c>
      <c r="H32" s="3">
        <v>4169</v>
      </c>
      <c r="I32" s="3">
        <v>3529</v>
      </c>
      <c r="J32" s="3">
        <v>4333</v>
      </c>
      <c r="K32" s="3">
        <v>4097</v>
      </c>
      <c r="L32" s="3">
        <v>640</v>
      </c>
      <c r="M32" s="3">
        <v>3654</v>
      </c>
      <c r="N32" s="3">
        <v>3578</v>
      </c>
      <c r="O32" s="3">
        <f>SUM('Aufträge 2013'!$A32:$N32)</f>
        <v>41795</v>
      </c>
    </row>
    <row r="33" spans="1:15" x14ac:dyDescent="0.25">
      <c r="A33" s="3">
        <v>5</v>
      </c>
      <c r="B33" s="3">
        <v>129</v>
      </c>
      <c r="C33" s="3">
        <v>2118</v>
      </c>
      <c r="D33" s="3">
        <v>4100</v>
      </c>
      <c r="E33" s="3">
        <v>4213</v>
      </c>
      <c r="F33" s="3">
        <v>803</v>
      </c>
      <c r="G33" s="3">
        <v>2461</v>
      </c>
      <c r="H33" s="3">
        <v>4488</v>
      </c>
      <c r="I33" s="3">
        <v>4513</v>
      </c>
      <c r="J33" s="3">
        <v>3790</v>
      </c>
      <c r="K33" s="3">
        <v>2934</v>
      </c>
      <c r="L33" s="3">
        <v>774</v>
      </c>
      <c r="M33" s="3">
        <v>2040</v>
      </c>
      <c r="N33" s="3">
        <v>1785</v>
      </c>
      <c r="O33" s="3">
        <f>SUM('Aufträge 2013'!$A33:$N33)</f>
        <v>34153</v>
      </c>
    </row>
    <row r="34" spans="1:15" x14ac:dyDescent="0.25">
      <c r="A34" s="3">
        <v>5</v>
      </c>
      <c r="B34" s="3">
        <v>132</v>
      </c>
      <c r="C34" s="3">
        <v>4323</v>
      </c>
      <c r="D34" s="3">
        <v>3464</v>
      </c>
      <c r="E34" s="3">
        <v>2356</v>
      </c>
      <c r="F34" s="3">
        <v>2025</v>
      </c>
      <c r="G34" s="3">
        <v>944</v>
      </c>
      <c r="H34" s="3">
        <v>1489</v>
      </c>
      <c r="I34" s="3">
        <v>2011</v>
      </c>
      <c r="J34" s="3">
        <v>3644</v>
      </c>
      <c r="K34" s="3">
        <v>754</v>
      </c>
      <c r="L34" s="3">
        <v>1920</v>
      </c>
      <c r="M34" s="3">
        <v>1216</v>
      </c>
      <c r="N34" s="3">
        <v>3610</v>
      </c>
      <c r="O34" s="3">
        <f>SUM('Aufträge 2013'!$A34:$N34)</f>
        <v>27893</v>
      </c>
    </row>
    <row r="35" spans="1:15" x14ac:dyDescent="0.25">
      <c r="A35" s="3">
        <v>2</v>
      </c>
      <c r="B35" s="3">
        <v>107</v>
      </c>
      <c r="C35" s="3">
        <v>2582</v>
      </c>
      <c r="D35" s="3">
        <v>4028</v>
      </c>
      <c r="E35" s="3">
        <v>1122</v>
      </c>
      <c r="F35" s="3">
        <v>2095</v>
      </c>
      <c r="G35" s="3">
        <v>1650</v>
      </c>
      <c r="H35" s="3">
        <v>3793</v>
      </c>
      <c r="I35" s="3">
        <v>2875</v>
      </c>
      <c r="J35" s="3">
        <v>2884</v>
      </c>
      <c r="K35" s="3">
        <v>1351</v>
      </c>
      <c r="L35" s="3">
        <v>4300</v>
      </c>
      <c r="M35" s="3">
        <v>3457</v>
      </c>
      <c r="N35" s="3">
        <v>1611</v>
      </c>
      <c r="O35" s="3">
        <f>SUM('Aufträge 2013'!$A35:$N35)</f>
        <v>31857</v>
      </c>
    </row>
    <row r="36" spans="1:15" x14ac:dyDescent="0.25">
      <c r="A36" s="3">
        <v>3</v>
      </c>
      <c r="B36" s="3">
        <v>116</v>
      </c>
      <c r="C36" s="3">
        <v>1201</v>
      </c>
      <c r="D36" s="3">
        <v>1838</v>
      </c>
      <c r="E36" s="3">
        <v>3748</v>
      </c>
      <c r="F36" s="3">
        <v>749</v>
      </c>
      <c r="G36" s="3">
        <v>4507</v>
      </c>
      <c r="H36" s="3">
        <v>3298</v>
      </c>
      <c r="I36" s="3">
        <v>4647</v>
      </c>
      <c r="J36" s="3">
        <v>1102</v>
      </c>
      <c r="K36" s="3">
        <v>3260</v>
      </c>
      <c r="L36" s="3">
        <v>561</v>
      </c>
      <c r="M36" s="3">
        <v>4388</v>
      </c>
      <c r="N36" s="3">
        <v>1573</v>
      </c>
      <c r="O36" s="3">
        <f>SUM('Aufträge 2013'!$A36:$N36)</f>
        <v>30991</v>
      </c>
    </row>
    <row r="37" spans="1:15" x14ac:dyDescent="0.25">
      <c r="A37" s="2" t="s">
        <v>145</v>
      </c>
      <c r="B37" s="2"/>
      <c r="C37" s="2">
        <f>SUBTOTAL(109,Tab_Auftrag_2013[Januar])</f>
        <v>107208</v>
      </c>
      <c r="D37" s="2">
        <f>SUBTOTAL(109,Tab_Auftrag_2013[Februar])</f>
        <v>109206</v>
      </c>
      <c r="E37" s="2">
        <f>SUBTOTAL(109,Tab_Auftrag_2013[März])</f>
        <v>101804</v>
      </c>
      <c r="F37" s="2">
        <f>SUBTOTAL(109,Tab_Auftrag_2013[April])</f>
        <v>93090</v>
      </c>
      <c r="G37" s="2">
        <f>SUBTOTAL(109,Tab_Auftrag_2013[Mai])</f>
        <v>102043</v>
      </c>
      <c r="H37" s="2">
        <f>SUBTOTAL(109,Tab_Auftrag_2013[Juni])</f>
        <v>94807</v>
      </c>
      <c r="I37" s="2">
        <f>SUBTOTAL(109,Tab_Auftrag_2013[Juli])</f>
        <v>102106</v>
      </c>
      <c r="J37" s="2">
        <f>SUBTOTAL(109,Tab_Auftrag_2013[August])</f>
        <v>95709</v>
      </c>
      <c r="K37" s="2">
        <f>SUBTOTAL(109,Tab_Auftrag_2013[September])</f>
        <v>94994</v>
      </c>
      <c r="L37" s="2">
        <f>SUBTOTAL(109,Tab_Auftrag_2013[Oktober])</f>
        <v>86416</v>
      </c>
      <c r="M37" s="2">
        <f>SUBTOTAL(109,Tab_Auftrag_2013[November])</f>
        <v>93261</v>
      </c>
      <c r="N37" s="2">
        <f>SUBTOTAL(109,Tab_Auftrag_2013[Dezember])</f>
        <v>88038</v>
      </c>
      <c r="O37" s="2">
        <f>SUBTOTAL(109,Tab_Auftrag_2013[Summe 2013])</f>
        <v>1172886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F27" sqref="F27"/>
    </sheetView>
  </sheetViews>
  <sheetFormatPr baseColWidth="10" defaultRowHeight="15" x14ac:dyDescent="0.25"/>
  <cols>
    <col min="1" max="1" width="5" customWidth="1"/>
    <col min="2" max="2" width="8.85546875" customWidth="1"/>
    <col min="11" max="11" width="13" customWidth="1"/>
    <col min="13" max="13" width="12.5703125" customWidth="1"/>
    <col min="14" max="14" width="12.28515625" customWidth="1"/>
  </cols>
  <sheetData>
    <row r="1" spans="1:15" x14ac:dyDescent="0.25">
      <c r="A1" t="s">
        <v>25</v>
      </c>
      <c r="B1" t="s">
        <v>144</v>
      </c>
      <c r="C1" t="s">
        <v>158</v>
      </c>
      <c r="D1" t="s">
        <v>157</v>
      </c>
      <c r="E1" t="s">
        <v>156</v>
      </c>
      <c r="F1" t="s">
        <v>155</v>
      </c>
      <c r="G1" t="s">
        <v>154</v>
      </c>
      <c r="H1" t="s">
        <v>153</v>
      </c>
      <c r="I1" t="s">
        <v>152</v>
      </c>
      <c r="J1" t="s">
        <v>151</v>
      </c>
      <c r="K1" t="s">
        <v>150</v>
      </c>
      <c r="L1" t="s">
        <v>149</v>
      </c>
      <c r="M1" t="s">
        <v>148</v>
      </c>
      <c r="N1" t="s">
        <v>147</v>
      </c>
      <c r="O1" t="s">
        <v>159</v>
      </c>
    </row>
    <row r="2" spans="1:15" x14ac:dyDescent="0.25">
      <c r="A2">
        <v>3</v>
      </c>
      <c r="B2">
        <v>135</v>
      </c>
      <c r="C2">
        <v>841</v>
      </c>
      <c r="D2">
        <v>1472</v>
      </c>
      <c r="E2">
        <v>2506</v>
      </c>
      <c r="F2">
        <v>989</v>
      </c>
      <c r="G2">
        <v>3671</v>
      </c>
      <c r="H2">
        <v>4485</v>
      </c>
      <c r="I2">
        <v>4125</v>
      </c>
      <c r="J2">
        <v>4173</v>
      </c>
      <c r="K2">
        <v>3464</v>
      </c>
      <c r="L2">
        <v>1606</v>
      </c>
      <c r="M2">
        <v>1477</v>
      </c>
      <c r="N2">
        <v>4776</v>
      </c>
      <c r="O2">
        <f>SUM(Tab_Auftrag_2014[[#This Row],[ID]:[Dezember]])</f>
        <v>33723</v>
      </c>
    </row>
    <row r="3" spans="1:15" x14ac:dyDescent="0.25">
      <c r="A3">
        <v>2</v>
      </c>
      <c r="B3">
        <v>101</v>
      </c>
      <c r="C3">
        <v>3470</v>
      </c>
      <c r="D3">
        <v>4398</v>
      </c>
      <c r="E3">
        <v>1854</v>
      </c>
      <c r="F3">
        <v>3299</v>
      </c>
      <c r="G3">
        <v>4302</v>
      </c>
      <c r="H3">
        <v>1483</v>
      </c>
      <c r="I3">
        <v>4002</v>
      </c>
      <c r="J3">
        <v>4150</v>
      </c>
      <c r="K3">
        <v>2590</v>
      </c>
      <c r="L3">
        <v>3077</v>
      </c>
      <c r="M3">
        <v>628</v>
      </c>
      <c r="N3">
        <v>1906</v>
      </c>
      <c r="O3">
        <f>SUM(Tab_Auftrag_2014[[#This Row],[ID]:[Dezember]])</f>
        <v>35262</v>
      </c>
    </row>
    <row r="4" spans="1:15" x14ac:dyDescent="0.25">
      <c r="A4">
        <v>1</v>
      </c>
      <c r="B4">
        <v>102</v>
      </c>
      <c r="C4">
        <v>4716</v>
      </c>
      <c r="D4">
        <v>1482</v>
      </c>
      <c r="E4">
        <v>4682</v>
      </c>
      <c r="F4">
        <v>2911</v>
      </c>
      <c r="G4">
        <v>1965</v>
      </c>
      <c r="H4">
        <v>622</v>
      </c>
      <c r="I4">
        <v>1386</v>
      </c>
      <c r="J4">
        <v>1213</v>
      </c>
      <c r="K4">
        <v>3776</v>
      </c>
      <c r="L4">
        <v>1706</v>
      </c>
      <c r="M4">
        <v>2502</v>
      </c>
      <c r="N4">
        <v>2927</v>
      </c>
      <c r="O4">
        <f>SUM(Tab_Auftrag_2014[[#This Row],[ID]:[Dezember]])</f>
        <v>29991</v>
      </c>
    </row>
    <row r="5" spans="1:15" x14ac:dyDescent="0.25">
      <c r="A5">
        <v>1</v>
      </c>
      <c r="B5">
        <v>103</v>
      </c>
      <c r="C5">
        <v>3092</v>
      </c>
      <c r="D5">
        <v>4935</v>
      </c>
      <c r="E5">
        <v>4088</v>
      </c>
      <c r="F5">
        <v>4665</v>
      </c>
      <c r="G5">
        <v>576</v>
      </c>
      <c r="H5">
        <v>2942</v>
      </c>
      <c r="I5">
        <v>4946</v>
      </c>
      <c r="J5">
        <v>1399</v>
      </c>
      <c r="K5">
        <v>3649</v>
      </c>
      <c r="L5">
        <v>4858</v>
      </c>
      <c r="M5">
        <v>2924</v>
      </c>
      <c r="N5">
        <v>2682</v>
      </c>
      <c r="O5">
        <f>SUM(Tab_Auftrag_2014[[#This Row],[ID]:[Dezember]])</f>
        <v>40860</v>
      </c>
    </row>
    <row r="6" spans="1:15" x14ac:dyDescent="0.25">
      <c r="A6">
        <v>4</v>
      </c>
      <c r="B6">
        <v>136</v>
      </c>
      <c r="C6">
        <v>2494</v>
      </c>
      <c r="D6">
        <v>3055</v>
      </c>
      <c r="E6">
        <v>2616</v>
      </c>
      <c r="F6">
        <v>2882</v>
      </c>
      <c r="G6">
        <v>826</v>
      </c>
      <c r="H6">
        <v>1121</v>
      </c>
      <c r="I6">
        <v>2198</v>
      </c>
      <c r="J6">
        <v>2494</v>
      </c>
      <c r="K6">
        <v>4931</v>
      </c>
      <c r="L6">
        <v>1384</v>
      </c>
      <c r="M6">
        <v>1833</v>
      </c>
      <c r="N6">
        <v>4726</v>
      </c>
      <c r="O6">
        <f>SUM(Tab_Auftrag_2014[[#This Row],[ID]:[Dezember]])</f>
        <v>30700</v>
      </c>
    </row>
    <row r="7" spans="1:15" x14ac:dyDescent="0.25">
      <c r="A7">
        <v>4</v>
      </c>
      <c r="B7">
        <v>105</v>
      </c>
      <c r="C7">
        <v>2945</v>
      </c>
      <c r="D7">
        <v>3684</v>
      </c>
      <c r="E7">
        <v>4871</v>
      </c>
      <c r="F7">
        <v>3424</v>
      </c>
      <c r="G7">
        <v>645</v>
      </c>
      <c r="H7">
        <v>1934</v>
      </c>
      <c r="I7">
        <v>3033</v>
      </c>
      <c r="J7">
        <v>4506</v>
      </c>
      <c r="K7">
        <v>2863</v>
      </c>
      <c r="L7">
        <v>871</v>
      </c>
      <c r="M7">
        <v>4018</v>
      </c>
      <c r="N7">
        <v>2616</v>
      </c>
      <c r="O7">
        <f>SUM(Tab_Auftrag_2014[[#This Row],[ID]:[Dezember]])</f>
        <v>35519</v>
      </c>
    </row>
    <row r="8" spans="1:15" x14ac:dyDescent="0.25">
      <c r="A8">
        <v>1</v>
      </c>
      <c r="B8">
        <v>106</v>
      </c>
      <c r="C8">
        <v>2361</v>
      </c>
      <c r="D8">
        <v>4276</v>
      </c>
      <c r="E8">
        <v>4828</v>
      </c>
      <c r="F8">
        <v>3274</v>
      </c>
      <c r="G8">
        <v>2806</v>
      </c>
      <c r="H8">
        <v>4716</v>
      </c>
      <c r="I8">
        <v>1023</v>
      </c>
      <c r="J8">
        <v>2424</v>
      </c>
      <c r="K8">
        <v>2936</v>
      </c>
      <c r="L8">
        <v>4330</v>
      </c>
      <c r="M8">
        <v>2469</v>
      </c>
      <c r="N8">
        <v>3402</v>
      </c>
      <c r="O8">
        <f>SUM(Tab_Auftrag_2014[[#This Row],[ID]:[Dezember]])</f>
        <v>38952</v>
      </c>
    </row>
    <row r="9" spans="1:15" x14ac:dyDescent="0.25">
      <c r="A9">
        <v>5</v>
      </c>
      <c r="B9">
        <v>107</v>
      </c>
      <c r="C9">
        <v>3739</v>
      </c>
      <c r="D9">
        <v>4696</v>
      </c>
      <c r="E9">
        <v>4918</v>
      </c>
      <c r="F9">
        <v>4784</v>
      </c>
      <c r="G9">
        <v>2439</v>
      </c>
      <c r="H9">
        <v>1163</v>
      </c>
      <c r="I9">
        <v>1929</v>
      </c>
      <c r="J9">
        <v>3218</v>
      </c>
      <c r="K9">
        <v>1213</v>
      </c>
      <c r="L9">
        <v>812</v>
      </c>
      <c r="M9">
        <v>3369</v>
      </c>
      <c r="N9">
        <v>1034</v>
      </c>
      <c r="O9">
        <f>SUM(Tab_Auftrag_2014[[#This Row],[ID]:[Dezember]])</f>
        <v>33426</v>
      </c>
    </row>
    <row r="10" spans="1:15" x14ac:dyDescent="0.25">
      <c r="A10">
        <v>2</v>
      </c>
      <c r="B10">
        <v>108</v>
      </c>
      <c r="C10">
        <v>3040</v>
      </c>
      <c r="D10">
        <v>3160</v>
      </c>
      <c r="E10">
        <v>2534</v>
      </c>
      <c r="F10">
        <v>1024</v>
      </c>
      <c r="G10">
        <v>545</v>
      </c>
      <c r="H10">
        <v>4785</v>
      </c>
      <c r="I10">
        <v>4569</v>
      </c>
      <c r="J10">
        <v>2452</v>
      </c>
      <c r="K10">
        <v>1026</v>
      </c>
      <c r="L10">
        <v>1763</v>
      </c>
      <c r="M10">
        <v>2619</v>
      </c>
      <c r="N10">
        <v>3517</v>
      </c>
      <c r="O10">
        <f>SUM(Tab_Auftrag_2014[[#This Row],[ID]:[Dezember]])</f>
        <v>31144</v>
      </c>
    </row>
    <row r="11" spans="1:15" x14ac:dyDescent="0.25">
      <c r="A11">
        <v>5</v>
      </c>
      <c r="B11">
        <v>109</v>
      </c>
      <c r="C11">
        <v>4298</v>
      </c>
      <c r="D11">
        <v>2184</v>
      </c>
      <c r="E11">
        <v>2941</v>
      </c>
      <c r="F11">
        <v>2334</v>
      </c>
      <c r="G11">
        <v>4958</v>
      </c>
      <c r="H11">
        <v>2859</v>
      </c>
      <c r="I11">
        <v>4466</v>
      </c>
      <c r="J11">
        <v>1797</v>
      </c>
      <c r="K11">
        <v>4560</v>
      </c>
      <c r="L11">
        <v>4558</v>
      </c>
      <c r="M11">
        <v>3012</v>
      </c>
      <c r="N11">
        <v>2736</v>
      </c>
      <c r="O11">
        <f>SUM(Tab_Auftrag_2014[[#This Row],[ID]:[Dezember]])</f>
        <v>40817</v>
      </c>
    </row>
    <row r="12" spans="1:15" x14ac:dyDescent="0.25">
      <c r="A12">
        <v>1</v>
      </c>
      <c r="B12">
        <v>110</v>
      </c>
      <c r="C12">
        <v>3612</v>
      </c>
      <c r="D12">
        <v>851</v>
      </c>
      <c r="E12">
        <v>1384</v>
      </c>
      <c r="F12">
        <v>4125</v>
      </c>
      <c r="G12">
        <v>1353</v>
      </c>
      <c r="H12">
        <v>690</v>
      </c>
      <c r="I12">
        <v>3072</v>
      </c>
      <c r="J12">
        <v>2268</v>
      </c>
      <c r="K12">
        <v>4108</v>
      </c>
      <c r="L12">
        <v>996</v>
      </c>
      <c r="M12">
        <v>3834</v>
      </c>
      <c r="N12">
        <v>4855</v>
      </c>
      <c r="O12">
        <f>SUM(Tab_Auftrag_2014[[#This Row],[ID]:[Dezember]])</f>
        <v>31259</v>
      </c>
    </row>
    <row r="13" spans="1:15" x14ac:dyDescent="0.25">
      <c r="A13">
        <v>2</v>
      </c>
      <c r="B13">
        <v>111</v>
      </c>
      <c r="C13">
        <v>955</v>
      </c>
      <c r="D13">
        <v>2972</v>
      </c>
      <c r="E13">
        <v>4690</v>
      </c>
      <c r="F13">
        <v>1069</v>
      </c>
      <c r="G13">
        <v>1990</v>
      </c>
      <c r="H13">
        <v>940</v>
      </c>
      <c r="I13">
        <v>3034</v>
      </c>
      <c r="J13">
        <v>1835</v>
      </c>
      <c r="K13">
        <v>1212</v>
      </c>
      <c r="L13">
        <v>539</v>
      </c>
      <c r="M13">
        <v>2748</v>
      </c>
      <c r="N13">
        <v>2026</v>
      </c>
      <c r="O13">
        <f>SUM(Tab_Auftrag_2014[[#This Row],[ID]:[Dezember]])</f>
        <v>24123</v>
      </c>
    </row>
    <row r="14" spans="1:15" x14ac:dyDescent="0.25">
      <c r="A14">
        <v>4</v>
      </c>
      <c r="B14">
        <v>112</v>
      </c>
      <c r="C14">
        <v>4935</v>
      </c>
      <c r="D14">
        <v>1127</v>
      </c>
      <c r="E14">
        <v>2449</v>
      </c>
      <c r="F14">
        <v>2039</v>
      </c>
      <c r="G14">
        <v>4180</v>
      </c>
      <c r="H14">
        <v>2293</v>
      </c>
      <c r="I14">
        <v>605</v>
      </c>
      <c r="J14">
        <v>3646</v>
      </c>
      <c r="K14">
        <v>4577</v>
      </c>
      <c r="L14">
        <v>2199</v>
      </c>
      <c r="M14">
        <v>1543</v>
      </c>
      <c r="N14">
        <v>1436</v>
      </c>
      <c r="O14">
        <f>SUM(Tab_Auftrag_2014[[#This Row],[ID]:[Dezember]])</f>
        <v>31145</v>
      </c>
    </row>
    <row r="15" spans="1:15" x14ac:dyDescent="0.25">
      <c r="A15">
        <v>1</v>
      </c>
      <c r="B15">
        <v>116</v>
      </c>
      <c r="C15">
        <v>3167</v>
      </c>
      <c r="D15">
        <v>4907</v>
      </c>
      <c r="E15">
        <v>971</v>
      </c>
      <c r="F15">
        <v>3486</v>
      </c>
      <c r="G15">
        <v>2309</v>
      </c>
      <c r="H15">
        <v>2442</v>
      </c>
      <c r="I15">
        <v>4116</v>
      </c>
      <c r="J15">
        <v>4054</v>
      </c>
      <c r="K15">
        <v>4857</v>
      </c>
      <c r="L15">
        <v>2921</v>
      </c>
      <c r="M15">
        <v>2614</v>
      </c>
      <c r="N15">
        <v>1656</v>
      </c>
      <c r="O15">
        <f>SUM(Tab_Auftrag_2014[[#This Row],[ID]:[Dezember]])</f>
        <v>37617</v>
      </c>
    </row>
    <row r="16" spans="1:15" x14ac:dyDescent="0.25">
      <c r="A16">
        <v>4</v>
      </c>
      <c r="B16">
        <v>117</v>
      </c>
      <c r="C16">
        <v>1538</v>
      </c>
      <c r="D16">
        <v>1428</v>
      </c>
      <c r="E16">
        <v>2599</v>
      </c>
      <c r="F16">
        <v>2969</v>
      </c>
      <c r="G16">
        <v>3740</v>
      </c>
      <c r="H16">
        <v>4974</v>
      </c>
      <c r="I16">
        <v>742</v>
      </c>
      <c r="J16">
        <v>3235</v>
      </c>
      <c r="K16">
        <v>2653</v>
      </c>
      <c r="L16">
        <v>1431</v>
      </c>
      <c r="M16">
        <v>3515</v>
      </c>
      <c r="N16">
        <v>1556</v>
      </c>
      <c r="O16">
        <f>SUM(Tab_Auftrag_2014[[#This Row],[ID]:[Dezember]])</f>
        <v>30501</v>
      </c>
    </row>
    <row r="17" spans="1:15" x14ac:dyDescent="0.25">
      <c r="A17">
        <v>3</v>
      </c>
      <c r="B17">
        <v>118</v>
      </c>
      <c r="C17">
        <v>2648</v>
      </c>
      <c r="D17">
        <v>3881</v>
      </c>
      <c r="E17">
        <v>1960</v>
      </c>
      <c r="F17">
        <v>1099</v>
      </c>
      <c r="G17">
        <v>1471</v>
      </c>
      <c r="H17">
        <v>4428</v>
      </c>
      <c r="I17">
        <v>3251</v>
      </c>
      <c r="J17">
        <v>1207</v>
      </c>
      <c r="K17">
        <v>3647</v>
      </c>
      <c r="L17">
        <v>2265</v>
      </c>
      <c r="M17">
        <v>2134</v>
      </c>
      <c r="N17">
        <v>3413</v>
      </c>
      <c r="O17">
        <f>SUM(Tab_Auftrag_2014[[#This Row],[ID]:[Dezember]])</f>
        <v>31525</v>
      </c>
    </row>
    <row r="18" spans="1:15" x14ac:dyDescent="0.25">
      <c r="A18">
        <v>1</v>
      </c>
      <c r="B18">
        <v>119</v>
      </c>
      <c r="C18">
        <v>4092</v>
      </c>
      <c r="D18">
        <v>4936</v>
      </c>
      <c r="E18">
        <v>4685</v>
      </c>
      <c r="F18">
        <v>4350</v>
      </c>
      <c r="G18">
        <v>3858</v>
      </c>
      <c r="H18">
        <v>4219</v>
      </c>
      <c r="I18">
        <v>3234</v>
      </c>
      <c r="J18">
        <v>1906</v>
      </c>
      <c r="K18">
        <v>2718</v>
      </c>
      <c r="L18">
        <v>1236</v>
      </c>
      <c r="M18">
        <v>1073</v>
      </c>
      <c r="N18">
        <v>3872</v>
      </c>
      <c r="O18">
        <f>SUM(Tab_Auftrag_2014[[#This Row],[ID]:[Dezember]])</f>
        <v>40299</v>
      </c>
    </row>
    <row r="19" spans="1:15" x14ac:dyDescent="0.25">
      <c r="A19">
        <v>4</v>
      </c>
      <c r="B19">
        <v>120</v>
      </c>
      <c r="C19">
        <v>1534</v>
      </c>
      <c r="D19">
        <v>2694</v>
      </c>
      <c r="E19">
        <v>1034</v>
      </c>
      <c r="F19">
        <v>1567</v>
      </c>
      <c r="G19">
        <v>2243</v>
      </c>
      <c r="H19">
        <v>4990</v>
      </c>
      <c r="I19">
        <v>2354</v>
      </c>
      <c r="J19">
        <v>3672</v>
      </c>
      <c r="K19">
        <v>2219</v>
      </c>
      <c r="L19">
        <v>572</v>
      </c>
      <c r="M19">
        <v>3609</v>
      </c>
      <c r="N19">
        <v>2158</v>
      </c>
      <c r="O19">
        <f>SUM(Tab_Auftrag_2014[[#This Row],[ID]:[Dezember]])</f>
        <v>28770</v>
      </c>
    </row>
    <row r="20" spans="1:15" x14ac:dyDescent="0.25">
      <c r="A20">
        <v>2</v>
      </c>
      <c r="B20">
        <v>121</v>
      </c>
      <c r="C20">
        <v>2280</v>
      </c>
      <c r="D20">
        <v>702</v>
      </c>
      <c r="E20">
        <v>1826</v>
      </c>
      <c r="F20">
        <v>1009</v>
      </c>
      <c r="G20">
        <v>2043</v>
      </c>
      <c r="H20">
        <v>4805</v>
      </c>
      <c r="I20">
        <v>3213</v>
      </c>
      <c r="J20">
        <v>3684</v>
      </c>
      <c r="K20">
        <v>4268</v>
      </c>
      <c r="L20">
        <v>3436</v>
      </c>
      <c r="M20">
        <v>3036</v>
      </c>
      <c r="N20">
        <v>3310</v>
      </c>
      <c r="O20">
        <f>SUM(Tab_Auftrag_2014[[#This Row],[ID]:[Dezember]])</f>
        <v>33735</v>
      </c>
    </row>
    <row r="21" spans="1:15" x14ac:dyDescent="0.25">
      <c r="A21">
        <v>3</v>
      </c>
      <c r="B21">
        <v>122</v>
      </c>
      <c r="C21">
        <v>4971</v>
      </c>
      <c r="D21">
        <v>1375</v>
      </c>
      <c r="E21">
        <v>2190</v>
      </c>
      <c r="F21">
        <v>2719</v>
      </c>
      <c r="G21">
        <v>2239</v>
      </c>
      <c r="H21">
        <v>4049</v>
      </c>
      <c r="I21">
        <v>4486</v>
      </c>
      <c r="J21">
        <v>3665</v>
      </c>
      <c r="K21">
        <v>3703</v>
      </c>
      <c r="L21">
        <v>872</v>
      </c>
      <c r="M21">
        <v>1244</v>
      </c>
      <c r="N21">
        <v>3934</v>
      </c>
      <c r="O21">
        <f>SUM(Tab_Auftrag_2014[[#This Row],[ID]:[Dezember]])</f>
        <v>35572</v>
      </c>
    </row>
    <row r="22" spans="1:15" x14ac:dyDescent="0.25">
      <c r="A22">
        <v>1</v>
      </c>
      <c r="B22">
        <v>123</v>
      </c>
      <c r="C22">
        <v>1592</v>
      </c>
      <c r="D22">
        <v>3570</v>
      </c>
      <c r="E22">
        <v>4854</v>
      </c>
      <c r="F22">
        <v>3169</v>
      </c>
      <c r="G22">
        <v>4686</v>
      </c>
      <c r="H22">
        <v>4160</v>
      </c>
      <c r="I22">
        <v>1361</v>
      </c>
      <c r="J22">
        <v>2664</v>
      </c>
      <c r="K22">
        <v>2182</v>
      </c>
      <c r="L22">
        <v>3444</v>
      </c>
      <c r="M22">
        <v>4674</v>
      </c>
      <c r="N22">
        <v>3314</v>
      </c>
      <c r="O22">
        <f>SUM(Tab_Auftrag_2014[[#This Row],[ID]:[Dezember]])</f>
        <v>39794</v>
      </c>
    </row>
    <row r="23" spans="1:15" x14ac:dyDescent="0.25">
      <c r="A23">
        <v>2</v>
      </c>
      <c r="B23">
        <v>124</v>
      </c>
      <c r="C23">
        <v>773</v>
      </c>
      <c r="D23">
        <v>3752</v>
      </c>
      <c r="E23">
        <v>3876</v>
      </c>
      <c r="F23">
        <v>2869</v>
      </c>
      <c r="G23">
        <v>4664</v>
      </c>
      <c r="H23">
        <v>2519</v>
      </c>
      <c r="I23">
        <v>3025</v>
      </c>
      <c r="J23">
        <v>3433</v>
      </c>
      <c r="K23">
        <v>2436</v>
      </c>
      <c r="L23">
        <v>1566</v>
      </c>
      <c r="M23">
        <v>2188</v>
      </c>
      <c r="N23">
        <v>622</v>
      </c>
      <c r="O23">
        <f>SUM(Tab_Auftrag_2014[[#This Row],[ID]:[Dezember]])</f>
        <v>31849</v>
      </c>
    </row>
    <row r="24" spans="1:15" x14ac:dyDescent="0.25">
      <c r="A24">
        <v>3</v>
      </c>
      <c r="B24">
        <v>125</v>
      </c>
      <c r="C24">
        <v>1230</v>
      </c>
      <c r="D24">
        <v>3179</v>
      </c>
      <c r="E24">
        <v>2747</v>
      </c>
      <c r="F24">
        <v>3844</v>
      </c>
      <c r="G24">
        <v>3159</v>
      </c>
      <c r="H24">
        <v>4439</v>
      </c>
      <c r="I24">
        <v>504</v>
      </c>
      <c r="J24">
        <v>3566</v>
      </c>
      <c r="K24">
        <v>3462</v>
      </c>
      <c r="L24">
        <v>682</v>
      </c>
      <c r="M24">
        <v>3767</v>
      </c>
      <c r="N24">
        <v>959</v>
      </c>
      <c r="O24">
        <f>SUM(Tab_Auftrag_2014[[#This Row],[ID]:[Dezember]])</f>
        <v>31666</v>
      </c>
    </row>
    <row r="25" spans="1:15" x14ac:dyDescent="0.25">
      <c r="A25">
        <v>5</v>
      </c>
      <c r="B25">
        <v>126</v>
      </c>
      <c r="C25">
        <v>2052</v>
      </c>
      <c r="D25">
        <v>2132</v>
      </c>
      <c r="E25">
        <v>3597</v>
      </c>
      <c r="F25">
        <v>2565</v>
      </c>
      <c r="G25">
        <v>1466</v>
      </c>
      <c r="H25">
        <v>3054</v>
      </c>
      <c r="I25">
        <v>1548</v>
      </c>
      <c r="J25">
        <v>3820</v>
      </c>
      <c r="K25">
        <v>1089</v>
      </c>
      <c r="L25">
        <v>4729</v>
      </c>
      <c r="M25">
        <v>1993</v>
      </c>
      <c r="N25">
        <v>958</v>
      </c>
      <c r="O25">
        <f>SUM(Tab_Auftrag_2014[[#This Row],[ID]:[Dezember]])</f>
        <v>29134</v>
      </c>
    </row>
    <row r="26" spans="1:15" x14ac:dyDescent="0.25">
      <c r="A26">
        <v>5</v>
      </c>
      <c r="B26">
        <v>127</v>
      </c>
      <c r="C26">
        <v>2353</v>
      </c>
      <c r="D26">
        <v>2877</v>
      </c>
      <c r="E26">
        <v>777</v>
      </c>
      <c r="F26">
        <v>4943</v>
      </c>
      <c r="G26">
        <v>1781</v>
      </c>
      <c r="H26">
        <v>1124</v>
      </c>
      <c r="I26">
        <v>1584</v>
      </c>
      <c r="J26">
        <v>4344</v>
      </c>
      <c r="K26">
        <v>1312</v>
      </c>
      <c r="L26">
        <v>3622</v>
      </c>
      <c r="M26">
        <v>3275</v>
      </c>
      <c r="N26">
        <v>3166</v>
      </c>
      <c r="O26">
        <f>SUM(Tab_Auftrag_2014[[#This Row],[ID]:[Dezember]])</f>
        <v>31290</v>
      </c>
    </row>
    <row r="27" spans="1:15" x14ac:dyDescent="0.25">
      <c r="A27">
        <v>5</v>
      </c>
      <c r="B27">
        <v>128</v>
      </c>
      <c r="C27">
        <v>2187</v>
      </c>
      <c r="D27">
        <v>1002</v>
      </c>
      <c r="E27">
        <v>3865</v>
      </c>
      <c r="F27">
        <v>1620</v>
      </c>
      <c r="G27">
        <v>1471</v>
      </c>
      <c r="H27">
        <v>1573</v>
      </c>
      <c r="I27">
        <v>4941</v>
      </c>
      <c r="J27">
        <v>530</v>
      </c>
      <c r="K27">
        <v>2254</v>
      </c>
      <c r="L27">
        <v>4767</v>
      </c>
      <c r="M27">
        <v>4636</v>
      </c>
      <c r="N27">
        <v>4285</v>
      </c>
      <c r="O27">
        <f>SUM(Tab_Auftrag_2014[[#This Row],[ID]:[Dezember]])</f>
        <v>33264</v>
      </c>
    </row>
    <row r="28" spans="1:15" x14ac:dyDescent="0.25">
      <c r="A28">
        <v>5</v>
      </c>
      <c r="B28">
        <v>129</v>
      </c>
      <c r="C28">
        <v>3103</v>
      </c>
      <c r="D28">
        <v>879</v>
      </c>
      <c r="E28">
        <v>4473</v>
      </c>
      <c r="F28">
        <v>1036</v>
      </c>
      <c r="G28">
        <v>4581</v>
      </c>
      <c r="H28">
        <v>3007</v>
      </c>
      <c r="I28">
        <v>3198</v>
      </c>
      <c r="J28">
        <v>2493</v>
      </c>
      <c r="K28">
        <v>597</v>
      </c>
      <c r="L28">
        <v>2293</v>
      </c>
      <c r="M28">
        <v>2049</v>
      </c>
      <c r="N28">
        <v>3549</v>
      </c>
      <c r="O28">
        <f>SUM(Tab_Auftrag_2014[[#This Row],[ID]:[Dezember]])</f>
        <v>31392</v>
      </c>
    </row>
    <row r="29" spans="1:15" x14ac:dyDescent="0.25">
      <c r="A29">
        <v>4</v>
      </c>
      <c r="B29">
        <v>130</v>
      </c>
      <c r="C29">
        <v>598</v>
      </c>
      <c r="D29">
        <v>3124</v>
      </c>
      <c r="E29">
        <v>2316</v>
      </c>
      <c r="F29">
        <v>3938</v>
      </c>
      <c r="G29">
        <v>1519</v>
      </c>
      <c r="H29">
        <v>549</v>
      </c>
      <c r="I29">
        <v>3694</v>
      </c>
      <c r="J29">
        <v>3509</v>
      </c>
      <c r="K29">
        <v>2284</v>
      </c>
      <c r="L29">
        <v>1405</v>
      </c>
      <c r="M29">
        <v>2527</v>
      </c>
      <c r="N29">
        <v>4590</v>
      </c>
      <c r="O29">
        <f>SUM(Tab_Auftrag_2014[[#This Row],[ID]:[Dezember]])</f>
        <v>30187</v>
      </c>
    </row>
    <row r="30" spans="1:15" x14ac:dyDescent="0.25">
      <c r="A30">
        <v>5</v>
      </c>
      <c r="B30">
        <v>131</v>
      </c>
      <c r="C30">
        <v>4194</v>
      </c>
      <c r="D30">
        <v>2125</v>
      </c>
      <c r="E30">
        <v>1439</v>
      </c>
      <c r="F30">
        <v>3514</v>
      </c>
      <c r="G30">
        <v>1642</v>
      </c>
      <c r="H30">
        <v>4391</v>
      </c>
      <c r="I30">
        <v>2840</v>
      </c>
      <c r="J30">
        <v>1591</v>
      </c>
      <c r="K30">
        <v>744</v>
      </c>
      <c r="L30">
        <v>2821</v>
      </c>
      <c r="M30">
        <v>2992</v>
      </c>
      <c r="N30">
        <v>620</v>
      </c>
      <c r="O30">
        <f>SUM(Tab_Auftrag_2014[[#This Row],[ID]:[Dezember]])</f>
        <v>29049</v>
      </c>
    </row>
    <row r="31" spans="1:15" x14ac:dyDescent="0.25">
      <c r="A31">
        <v>4</v>
      </c>
      <c r="B31">
        <v>132</v>
      </c>
      <c r="C31">
        <v>3107</v>
      </c>
      <c r="D31">
        <v>3903</v>
      </c>
      <c r="E31">
        <v>3176</v>
      </c>
      <c r="F31">
        <v>2273</v>
      </c>
      <c r="G31">
        <v>889</v>
      </c>
      <c r="H31">
        <v>3070</v>
      </c>
      <c r="I31">
        <v>3522</v>
      </c>
      <c r="J31">
        <v>2683</v>
      </c>
      <c r="K31">
        <v>3352</v>
      </c>
      <c r="L31">
        <v>2821</v>
      </c>
      <c r="M31">
        <v>2969</v>
      </c>
      <c r="N31">
        <v>2164</v>
      </c>
      <c r="O31">
        <f>SUM(Tab_Auftrag_2014[[#This Row],[ID]:[Dezember]])</f>
        <v>34065</v>
      </c>
    </row>
    <row r="32" spans="1:15" x14ac:dyDescent="0.25">
      <c r="A32">
        <v>4</v>
      </c>
      <c r="B32">
        <v>133</v>
      </c>
      <c r="C32">
        <v>2719</v>
      </c>
      <c r="D32">
        <v>1661</v>
      </c>
      <c r="E32">
        <v>3247</v>
      </c>
      <c r="F32">
        <v>1050</v>
      </c>
      <c r="G32">
        <v>4534</v>
      </c>
      <c r="H32">
        <v>2769</v>
      </c>
      <c r="I32">
        <v>3628</v>
      </c>
      <c r="J32">
        <v>1159</v>
      </c>
      <c r="K32">
        <v>4578</v>
      </c>
      <c r="L32">
        <v>1088</v>
      </c>
      <c r="M32">
        <v>582</v>
      </c>
      <c r="N32">
        <v>3555</v>
      </c>
      <c r="O32">
        <f>SUM(Tab_Auftrag_2014[[#This Row],[ID]:[Dezember]])</f>
        <v>30707</v>
      </c>
    </row>
    <row r="33" spans="1:15" x14ac:dyDescent="0.25">
      <c r="A33">
        <v>3</v>
      </c>
      <c r="B33">
        <v>134</v>
      </c>
      <c r="C33">
        <v>2292</v>
      </c>
      <c r="D33">
        <v>4873</v>
      </c>
      <c r="E33">
        <v>2653</v>
      </c>
      <c r="F33">
        <v>4965</v>
      </c>
      <c r="G33">
        <v>2166</v>
      </c>
      <c r="H33">
        <v>1613</v>
      </c>
      <c r="I33">
        <v>616</v>
      </c>
      <c r="J33">
        <v>3705</v>
      </c>
      <c r="K33">
        <v>1908</v>
      </c>
      <c r="L33">
        <v>3760</v>
      </c>
      <c r="M33">
        <v>2916</v>
      </c>
      <c r="N33">
        <v>4851</v>
      </c>
      <c r="O33">
        <f>SUM(Tab_Auftrag_2014[[#This Row],[ID]:[Dezember]])</f>
        <v>36455</v>
      </c>
    </row>
    <row r="34" spans="1:15" x14ac:dyDescent="0.25">
      <c r="A34" t="s">
        <v>145</v>
      </c>
      <c r="C34">
        <f>SUBTOTAL(109,Tab_Auftrag_2014[Januar])</f>
        <v>86928</v>
      </c>
      <c r="D34">
        <f>SUBTOTAL(109,Tab_Auftrag_2014[Februar])</f>
        <v>91292</v>
      </c>
      <c r="E34">
        <f>SUBTOTAL(109,Tab_Auftrag_2014[März])</f>
        <v>96646</v>
      </c>
      <c r="F34">
        <f>SUBTOTAL(109,Tab_Auftrag_2014[April])</f>
        <v>89804</v>
      </c>
      <c r="G34">
        <f>SUBTOTAL(109,Tab_Auftrag_2014[Mai])</f>
        <v>80717</v>
      </c>
      <c r="H34">
        <f>SUBTOTAL(109,Tab_Auftrag_2014[Juni])</f>
        <v>92208</v>
      </c>
      <c r="I34">
        <f>SUBTOTAL(109,Tab_Auftrag_2014[Juli])</f>
        <v>90245</v>
      </c>
      <c r="J34">
        <f>SUBTOTAL(109,Tab_Auftrag_2014[August])</f>
        <v>90495</v>
      </c>
      <c r="K34">
        <f>SUBTOTAL(109,Tab_Auftrag_2014[September])</f>
        <v>91168</v>
      </c>
      <c r="L34">
        <f>SUBTOTAL(109,Tab_Auftrag_2014[Oktober])</f>
        <v>74430</v>
      </c>
      <c r="M34">
        <f>SUBTOTAL(109,Tab_Auftrag_2014[November])</f>
        <v>84769</v>
      </c>
      <c r="N34">
        <f>SUBTOTAL(109,Tab_Auftrag_2014[Dezember])</f>
        <v>91171</v>
      </c>
      <c r="O34">
        <f>SUBTOTAL(109,Tab_Auftrag_2014[Summe 2014])</f>
        <v>1063792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>
      <selection activeCell="J16" sqref="J16"/>
    </sheetView>
  </sheetViews>
  <sheetFormatPr baseColWidth="10" defaultRowHeight="15" x14ac:dyDescent="0.25"/>
  <cols>
    <col min="1" max="1" width="5" customWidth="1"/>
    <col min="2" max="2" width="8.85546875" customWidth="1"/>
    <col min="11" max="11" width="13" customWidth="1"/>
    <col min="13" max="13" width="12.5703125" customWidth="1"/>
    <col min="14" max="14" width="12.28515625" customWidth="1"/>
  </cols>
  <sheetData>
    <row r="1" spans="1:15" x14ac:dyDescent="0.25">
      <c r="A1" t="s">
        <v>25</v>
      </c>
      <c r="B1" t="s">
        <v>144</v>
      </c>
      <c r="C1" t="s">
        <v>158</v>
      </c>
      <c r="D1" t="s">
        <v>157</v>
      </c>
      <c r="E1" t="s">
        <v>156</v>
      </c>
      <c r="F1" t="s">
        <v>155</v>
      </c>
      <c r="G1" t="s">
        <v>154</v>
      </c>
      <c r="H1" t="s">
        <v>153</v>
      </c>
      <c r="I1" t="s">
        <v>152</v>
      </c>
      <c r="J1" t="s">
        <v>151</v>
      </c>
      <c r="K1" t="s">
        <v>150</v>
      </c>
      <c r="L1" t="s">
        <v>149</v>
      </c>
      <c r="M1" t="s">
        <v>148</v>
      </c>
      <c r="N1" t="s">
        <v>147</v>
      </c>
      <c r="O1" t="s">
        <v>160</v>
      </c>
    </row>
    <row r="2" spans="1:15" x14ac:dyDescent="0.25">
      <c r="A2">
        <v>4</v>
      </c>
      <c r="B2">
        <v>136</v>
      </c>
      <c r="C2">
        <v>4182</v>
      </c>
      <c r="D2">
        <v>2467</v>
      </c>
      <c r="E2">
        <v>1609</v>
      </c>
      <c r="F2">
        <v>2140</v>
      </c>
      <c r="G2">
        <v>2540</v>
      </c>
      <c r="H2">
        <v>612</v>
      </c>
      <c r="I2">
        <v>3169</v>
      </c>
      <c r="J2">
        <v>4778</v>
      </c>
      <c r="K2">
        <v>1173</v>
      </c>
      <c r="L2">
        <v>2991</v>
      </c>
      <c r="M2">
        <v>1759</v>
      </c>
      <c r="N2">
        <v>663</v>
      </c>
      <c r="O2">
        <f>SUM(Tab_Auftrag_2015[[#This Row],[ID]:[Dezember]])</f>
        <v>28223</v>
      </c>
    </row>
    <row r="3" spans="1:15" x14ac:dyDescent="0.25">
      <c r="A3">
        <v>3</v>
      </c>
      <c r="B3">
        <v>101</v>
      </c>
      <c r="C3">
        <v>1788</v>
      </c>
      <c r="D3">
        <v>3669</v>
      </c>
      <c r="E3">
        <v>3763</v>
      </c>
      <c r="F3">
        <v>4521</v>
      </c>
      <c r="G3">
        <v>1079</v>
      </c>
      <c r="H3">
        <v>4031</v>
      </c>
      <c r="I3">
        <v>3771</v>
      </c>
      <c r="J3">
        <v>2128</v>
      </c>
      <c r="K3">
        <v>4933</v>
      </c>
      <c r="L3">
        <v>2713</v>
      </c>
      <c r="M3">
        <v>2819</v>
      </c>
      <c r="N3">
        <v>1335</v>
      </c>
      <c r="O3">
        <f>SUM(Tab_Auftrag_2015[[#This Row],[ID]:[Dezember]])</f>
        <v>36654</v>
      </c>
    </row>
    <row r="4" spans="1:15" x14ac:dyDescent="0.25">
      <c r="A4">
        <v>5</v>
      </c>
      <c r="B4">
        <v>102</v>
      </c>
      <c r="C4">
        <v>2049</v>
      </c>
      <c r="D4">
        <v>2375</v>
      </c>
      <c r="E4">
        <v>4414</v>
      </c>
      <c r="F4">
        <v>2806</v>
      </c>
      <c r="G4">
        <v>4959</v>
      </c>
      <c r="H4">
        <v>4022</v>
      </c>
      <c r="I4">
        <v>4014</v>
      </c>
      <c r="J4">
        <v>1367</v>
      </c>
      <c r="K4">
        <v>3696</v>
      </c>
      <c r="L4">
        <v>749</v>
      </c>
      <c r="M4">
        <v>3872</v>
      </c>
      <c r="N4">
        <v>1825</v>
      </c>
      <c r="O4">
        <f>SUM(Tab_Auftrag_2015[[#This Row],[ID]:[Dezember]])</f>
        <v>36255</v>
      </c>
    </row>
    <row r="5" spans="1:15" x14ac:dyDescent="0.25">
      <c r="A5">
        <v>3</v>
      </c>
      <c r="B5">
        <v>103</v>
      </c>
      <c r="C5">
        <v>2707</v>
      </c>
      <c r="D5">
        <v>2828</v>
      </c>
      <c r="E5">
        <v>3380</v>
      </c>
      <c r="F5">
        <v>2671</v>
      </c>
      <c r="G5">
        <v>3045</v>
      </c>
      <c r="H5">
        <v>4127</v>
      </c>
      <c r="I5">
        <v>2690</v>
      </c>
      <c r="J5">
        <v>2631</v>
      </c>
      <c r="K5">
        <v>4634</v>
      </c>
      <c r="L5">
        <v>1286</v>
      </c>
      <c r="M5">
        <v>2983</v>
      </c>
      <c r="N5">
        <v>2777</v>
      </c>
      <c r="O5">
        <f>SUM(Tab_Auftrag_2015[[#This Row],[ID]:[Dezember]])</f>
        <v>35865</v>
      </c>
    </row>
    <row r="6" spans="1:15" x14ac:dyDescent="0.25">
      <c r="A6">
        <v>2</v>
      </c>
      <c r="B6">
        <v>136</v>
      </c>
      <c r="C6">
        <v>2926</v>
      </c>
      <c r="D6">
        <v>2896</v>
      </c>
      <c r="E6">
        <v>1647</v>
      </c>
      <c r="F6">
        <v>4598</v>
      </c>
      <c r="G6">
        <v>1728</v>
      </c>
      <c r="H6">
        <v>1798</v>
      </c>
      <c r="I6">
        <v>4986</v>
      </c>
      <c r="J6">
        <v>2742</v>
      </c>
      <c r="K6">
        <v>4199</v>
      </c>
      <c r="L6">
        <v>1715</v>
      </c>
      <c r="M6">
        <v>4693</v>
      </c>
      <c r="N6">
        <v>1901</v>
      </c>
      <c r="O6">
        <f>SUM(Tab_Auftrag_2015[[#This Row],[ID]:[Dezember]])</f>
        <v>35967</v>
      </c>
    </row>
    <row r="7" spans="1:15" x14ac:dyDescent="0.25">
      <c r="A7">
        <v>3</v>
      </c>
      <c r="B7">
        <v>105</v>
      </c>
      <c r="C7">
        <v>3480</v>
      </c>
      <c r="D7">
        <v>3021</v>
      </c>
      <c r="E7">
        <v>3619</v>
      </c>
      <c r="F7">
        <v>2133</v>
      </c>
      <c r="G7">
        <v>2479</v>
      </c>
      <c r="H7">
        <v>4712</v>
      </c>
      <c r="I7">
        <v>2158</v>
      </c>
      <c r="J7">
        <v>1249</v>
      </c>
      <c r="K7">
        <v>3358</v>
      </c>
      <c r="L7">
        <v>565</v>
      </c>
      <c r="M7">
        <v>3183</v>
      </c>
      <c r="N7">
        <v>554</v>
      </c>
      <c r="O7">
        <f>SUM(Tab_Auftrag_2015[[#This Row],[ID]:[Dezember]])</f>
        <v>30619</v>
      </c>
    </row>
    <row r="8" spans="1:15" x14ac:dyDescent="0.25">
      <c r="A8">
        <v>4</v>
      </c>
      <c r="B8">
        <v>106</v>
      </c>
      <c r="C8">
        <v>2501</v>
      </c>
      <c r="D8">
        <v>4979</v>
      </c>
      <c r="E8">
        <v>3883</v>
      </c>
      <c r="F8">
        <v>2559</v>
      </c>
      <c r="G8">
        <v>1542</v>
      </c>
      <c r="H8">
        <v>3578</v>
      </c>
      <c r="I8">
        <v>4914</v>
      </c>
      <c r="J8">
        <v>1293</v>
      </c>
      <c r="K8">
        <v>1922</v>
      </c>
      <c r="L8">
        <v>870</v>
      </c>
      <c r="M8">
        <v>1140</v>
      </c>
      <c r="N8">
        <v>2697</v>
      </c>
      <c r="O8">
        <f>SUM(Tab_Auftrag_2015[[#This Row],[ID]:[Dezember]])</f>
        <v>31988</v>
      </c>
    </row>
    <row r="9" spans="1:15" x14ac:dyDescent="0.25">
      <c r="A9">
        <v>4</v>
      </c>
      <c r="B9">
        <v>107</v>
      </c>
      <c r="C9">
        <v>3943</v>
      </c>
      <c r="D9">
        <v>899</v>
      </c>
      <c r="E9">
        <v>1094</v>
      </c>
      <c r="F9">
        <v>3070</v>
      </c>
      <c r="G9">
        <v>760</v>
      </c>
      <c r="H9">
        <v>1202</v>
      </c>
      <c r="I9">
        <v>4755</v>
      </c>
      <c r="J9">
        <v>1932</v>
      </c>
      <c r="K9">
        <v>4926</v>
      </c>
      <c r="L9">
        <v>4779</v>
      </c>
      <c r="M9">
        <v>1615</v>
      </c>
      <c r="N9">
        <v>4961</v>
      </c>
      <c r="O9">
        <f>SUM(Tab_Auftrag_2015[[#This Row],[ID]:[Dezember]])</f>
        <v>34047</v>
      </c>
    </row>
    <row r="10" spans="1:15" x14ac:dyDescent="0.25">
      <c r="A10">
        <v>2</v>
      </c>
      <c r="B10">
        <v>108</v>
      </c>
      <c r="C10">
        <v>2745</v>
      </c>
      <c r="D10">
        <v>536</v>
      </c>
      <c r="E10">
        <v>1194</v>
      </c>
      <c r="F10">
        <v>5000</v>
      </c>
      <c r="G10">
        <v>2789</v>
      </c>
      <c r="H10">
        <v>2776</v>
      </c>
      <c r="I10">
        <v>4824</v>
      </c>
      <c r="J10">
        <v>3322</v>
      </c>
      <c r="K10">
        <v>3787</v>
      </c>
      <c r="L10">
        <v>1456</v>
      </c>
      <c r="M10">
        <v>4634</v>
      </c>
      <c r="N10">
        <v>1144</v>
      </c>
      <c r="O10">
        <f>SUM(Tab_Auftrag_2015[[#This Row],[ID]:[Dezember]])</f>
        <v>34317</v>
      </c>
    </row>
    <row r="11" spans="1:15" x14ac:dyDescent="0.25">
      <c r="A11">
        <v>3</v>
      </c>
      <c r="B11">
        <v>137</v>
      </c>
      <c r="C11">
        <v>2625</v>
      </c>
      <c r="D11">
        <v>2941</v>
      </c>
      <c r="E11">
        <v>4752</v>
      </c>
      <c r="F11">
        <v>2339</v>
      </c>
      <c r="G11">
        <v>2915</v>
      </c>
      <c r="H11">
        <v>2411</v>
      </c>
      <c r="I11">
        <v>1902</v>
      </c>
      <c r="J11">
        <v>821</v>
      </c>
      <c r="K11">
        <v>4549</v>
      </c>
      <c r="L11">
        <v>1784</v>
      </c>
      <c r="M11">
        <v>3569</v>
      </c>
      <c r="N11">
        <v>1426</v>
      </c>
      <c r="O11">
        <f>SUM(Tab_Auftrag_2015[[#This Row],[ID]:[Dezember]])</f>
        <v>32174</v>
      </c>
    </row>
    <row r="12" spans="1:15" x14ac:dyDescent="0.25">
      <c r="A12">
        <v>2</v>
      </c>
      <c r="B12">
        <v>110</v>
      </c>
      <c r="C12">
        <v>1528</v>
      </c>
      <c r="D12">
        <v>4082</v>
      </c>
      <c r="E12">
        <v>4421</v>
      </c>
      <c r="F12">
        <v>775</v>
      </c>
      <c r="G12">
        <v>1499</v>
      </c>
      <c r="H12">
        <v>1946</v>
      </c>
      <c r="I12">
        <v>552</v>
      </c>
      <c r="J12">
        <v>1819</v>
      </c>
      <c r="K12">
        <v>3124</v>
      </c>
      <c r="L12">
        <v>2661</v>
      </c>
      <c r="M12">
        <v>644</v>
      </c>
      <c r="N12">
        <v>2087</v>
      </c>
      <c r="O12">
        <f>SUM(Tab_Auftrag_2015[[#This Row],[ID]:[Dezember]])</f>
        <v>25250</v>
      </c>
    </row>
    <row r="13" spans="1:15" x14ac:dyDescent="0.25">
      <c r="A13">
        <v>3</v>
      </c>
      <c r="B13">
        <v>111</v>
      </c>
      <c r="C13">
        <v>900</v>
      </c>
      <c r="D13">
        <v>4142</v>
      </c>
      <c r="E13">
        <v>4628</v>
      </c>
      <c r="F13">
        <v>1346</v>
      </c>
      <c r="G13">
        <v>4184</v>
      </c>
      <c r="H13">
        <v>3894</v>
      </c>
      <c r="I13">
        <v>3692</v>
      </c>
      <c r="J13">
        <v>2540</v>
      </c>
      <c r="K13">
        <v>4696</v>
      </c>
      <c r="L13">
        <v>4902</v>
      </c>
      <c r="M13">
        <v>2707</v>
      </c>
      <c r="N13">
        <v>2535</v>
      </c>
      <c r="O13">
        <f>SUM(Tab_Auftrag_2015[[#This Row],[ID]:[Dezember]])</f>
        <v>40280</v>
      </c>
    </row>
    <row r="14" spans="1:15" x14ac:dyDescent="0.25">
      <c r="A14">
        <v>5</v>
      </c>
      <c r="B14">
        <v>112</v>
      </c>
      <c r="C14">
        <v>4598</v>
      </c>
      <c r="D14">
        <v>3925</v>
      </c>
      <c r="E14">
        <v>2178</v>
      </c>
      <c r="F14">
        <v>3440</v>
      </c>
      <c r="G14">
        <v>2393</v>
      </c>
      <c r="H14">
        <v>3659</v>
      </c>
      <c r="I14">
        <v>3591</v>
      </c>
      <c r="J14">
        <v>4004</v>
      </c>
      <c r="K14">
        <v>1422</v>
      </c>
      <c r="L14">
        <v>3357</v>
      </c>
      <c r="M14">
        <v>2778</v>
      </c>
      <c r="N14">
        <v>1537</v>
      </c>
      <c r="O14">
        <f>SUM(Tab_Auftrag_2015[[#This Row],[ID]:[Dezember]])</f>
        <v>36999</v>
      </c>
    </row>
    <row r="15" spans="1:15" x14ac:dyDescent="0.25">
      <c r="A15">
        <v>2</v>
      </c>
      <c r="B15">
        <v>113</v>
      </c>
      <c r="C15">
        <v>2238</v>
      </c>
      <c r="D15">
        <v>2222</v>
      </c>
      <c r="E15">
        <v>3630</v>
      </c>
      <c r="F15">
        <v>535</v>
      </c>
      <c r="G15">
        <v>4515</v>
      </c>
      <c r="H15">
        <v>4955</v>
      </c>
      <c r="I15">
        <v>2934</v>
      </c>
      <c r="J15">
        <v>4002</v>
      </c>
      <c r="K15">
        <v>1582</v>
      </c>
      <c r="L15">
        <v>2952</v>
      </c>
      <c r="M15">
        <v>1395</v>
      </c>
      <c r="N15">
        <v>1929</v>
      </c>
      <c r="O15">
        <f>SUM(Tab_Auftrag_2015[[#This Row],[ID]:[Dezember]])</f>
        <v>33004</v>
      </c>
    </row>
    <row r="16" spans="1:15" x14ac:dyDescent="0.25">
      <c r="A16">
        <v>5</v>
      </c>
      <c r="B16">
        <v>114</v>
      </c>
      <c r="C16">
        <v>4837</v>
      </c>
      <c r="D16">
        <v>2263</v>
      </c>
      <c r="E16">
        <v>3446</v>
      </c>
      <c r="F16">
        <v>5000</v>
      </c>
      <c r="G16">
        <v>3348</v>
      </c>
      <c r="H16">
        <v>1838</v>
      </c>
      <c r="I16">
        <v>746</v>
      </c>
      <c r="J16">
        <v>988</v>
      </c>
      <c r="K16">
        <v>2395</v>
      </c>
      <c r="L16">
        <v>2726</v>
      </c>
      <c r="M16">
        <v>3642</v>
      </c>
      <c r="N16">
        <v>4784</v>
      </c>
      <c r="O16">
        <f>SUM(Tab_Auftrag_2015[[#This Row],[ID]:[Dezember]])</f>
        <v>36132</v>
      </c>
    </row>
    <row r="17" spans="1:15" x14ac:dyDescent="0.25">
      <c r="A17">
        <v>2</v>
      </c>
      <c r="B17">
        <v>115</v>
      </c>
      <c r="C17">
        <v>4915</v>
      </c>
      <c r="D17">
        <v>1856</v>
      </c>
      <c r="E17">
        <v>4306</v>
      </c>
      <c r="F17">
        <v>1804</v>
      </c>
      <c r="G17">
        <v>2299</v>
      </c>
      <c r="H17">
        <v>3837</v>
      </c>
      <c r="I17">
        <v>844</v>
      </c>
      <c r="J17">
        <v>1461</v>
      </c>
      <c r="K17">
        <v>2921</v>
      </c>
      <c r="L17">
        <v>1103</v>
      </c>
      <c r="M17">
        <v>1512</v>
      </c>
      <c r="N17">
        <v>1049</v>
      </c>
      <c r="O17">
        <f>SUM(Tab_Auftrag_2015[[#This Row],[ID]:[Dezember]])</f>
        <v>28024</v>
      </c>
    </row>
    <row r="18" spans="1:15" x14ac:dyDescent="0.25">
      <c r="A18">
        <v>5</v>
      </c>
      <c r="B18">
        <v>116</v>
      </c>
      <c r="C18">
        <v>1036</v>
      </c>
      <c r="D18">
        <v>1195</v>
      </c>
      <c r="E18">
        <v>3990</v>
      </c>
      <c r="F18">
        <v>722</v>
      </c>
      <c r="G18">
        <v>4886</v>
      </c>
      <c r="H18">
        <v>4385</v>
      </c>
      <c r="I18">
        <v>3647</v>
      </c>
      <c r="J18">
        <v>663</v>
      </c>
      <c r="K18">
        <v>2876</v>
      </c>
      <c r="L18">
        <v>950</v>
      </c>
      <c r="M18">
        <v>713</v>
      </c>
      <c r="N18">
        <v>2592</v>
      </c>
      <c r="O18">
        <f>SUM(Tab_Auftrag_2015[[#This Row],[ID]:[Dezember]])</f>
        <v>27776</v>
      </c>
    </row>
    <row r="19" spans="1:15" x14ac:dyDescent="0.25">
      <c r="A19">
        <v>4</v>
      </c>
      <c r="B19">
        <v>117</v>
      </c>
      <c r="C19">
        <v>3610</v>
      </c>
      <c r="D19">
        <v>3673</v>
      </c>
      <c r="E19">
        <v>1756</v>
      </c>
      <c r="F19">
        <v>4841</v>
      </c>
      <c r="G19">
        <v>662</v>
      </c>
      <c r="H19">
        <v>1511</v>
      </c>
      <c r="I19">
        <v>2110</v>
      </c>
      <c r="J19">
        <v>824</v>
      </c>
      <c r="K19">
        <v>2295</v>
      </c>
      <c r="L19">
        <v>2543</v>
      </c>
      <c r="M19">
        <v>3162</v>
      </c>
      <c r="N19">
        <v>848</v>
      </c>
      <c r="O19">
        <f>SUM(Tab_Auftrag_2015[[#This Row],[ID]:[Dezember]])</f>
        <v>27956</v>
      </c>
    </row>
    <row r="20" spans="1:15" x14ac:dyDescent="0.25">
      <c r="A20">
        <v>5</v>
      </c>
      <c r="B20">
        <v>118</v>
      </c>
      <c r="C20">
        <v>4256</v>
      </c>
      <c r="D20">
        <v>4967</v>
      </c>
      <c r="E20">
        <v>3416</v>
      </c>
      <c r="F20">
        <v>1912</v>
      </c>
      <c r="G20">
        <v>911</v>
      </c>
      <c r="H20">
        <v>4487</v>
      </c>
      <c r="I20">
        <v>4273</v>
      </c>
      <c r="J20">
        <v>3168</v>
      </c>
      <c r="K20">
        <v>2191</v>
      </c>
      <c r="L20">
        <v>3245</v>
      </c>
      <c r="M20">
        <v>3012</v>
      </c>
      <c r="N20">
        <v>4190</v>
      </c>
      <c r="O20">
        <f>SUM(Tab_Auftrag_2015[[#This Row],[ID]:[Dezember]])</f>
        <v>40151</v>
      </c>
    </row>
    <row r="21" spans="1:15" x14ac:dyDescent="0.25">
      <c r="A21">
        <v>3</v>
      </c>
      <c r="B21">
        <v>119</v>
      </c>
      <c r="C21">
        <v>1793</v>
      </c>
      <c r="D21">
        <v>1808</v>
      </c>
      <c r="E21">
        <v>2187</v>
      </c>
      <c r="F21">
        <v>1067</v>
      </c>
      <c r="G21">
        <v>1679</v>
      </c>
      <c r="H21">
        <v>2718</v>
      </c>
      <c r="I21">
        <v>2639</v>
      </c>
      <c r="J21">
        <v>3884</v>
      </c>
      <c r="K21">
        <v>1211</v>
      </c>
      <c r="L21">
        <v>2530</v>
      </c>
      <c r="M21">
        <v>1237</v>
      </c>
      <c r="N21">
        <v>2109</v>
      </c>
      <c r="O21">
        <f>SUM(Tab_Auftrag_2015[[#This Row],[ID]:[Dezember]])</f>
        <v>24984</v>
      </c>
    </row>
    <row r="22" spans="1:15" x14ac:dyDescent="0.25">
      <c r="A22">
        <v>3</v>
      </c>
      <c r="B22">
        <v>120</v>
      </c>
      <c r="C22">
        <v>3569</v>
      </c>
      <c r="D22">
        <v>4139</v>
      </c>
      <c r="E22">
        <v>2660</v>
      </c>
      <c r="F22">
        <v>4370</v>
      </c>
      <c r="G22">
        <v>693</v>
      </c>
      <c r="H22">
        <v>3849</v>
      </c>
      <c r="I22">
        <v>1860</v>
      </c>
      <c r="J22">
        <v>2484</v>
      </c>
      <c r="K22">
        <v>4725</v>
      </c>
      <c r="L22">
        <v>1172</v>
      </c>
      <c r="M22">
        <v>556</v>
      </c>
      <c r="N22">
        <v>3197</v>
      </c>
      <c r="O22">
        <f>SUM(Tab_Auftrag_2015[[#This Row],[ID]:[Dezember]])</f>
        <v>33397</v>
      </c>
    </row>
    <row r="23" spans="1:15" x14ac:dyDescent="0.25">
      <c r="A23">
        <v>1</v>
      </c>
      <c r="B23">
        <v>121</v>
      </c>
      <c r="C23">
        <v>1513</v>
      </c>
      <c r="D23">
        <v>1530</v>
      </c>
      <c r="E23">
        <v>4680</v>
      </c>
      <c r="F23">
        <v>1422</v>
      </c>
      <c r="G23">
        <v>1642</v>
      </c>
      <c r="H23">
        <v>3644</v>
      </c>
      <c r="I23">
        <v>4372</v>
      </c>
      <c r="J23">
        <v>2823</v>
      </c>
      <c r="K23">
        <v>3044</v>
      </c>
      <c r="L23">
        <v>4833</v>
      </c>
      <c r="M23">
        <v>4293</v>
      </c>
      <c r="N23">
        <v>4470</v>
      </c>
      <c r="O23">
        <f>SUM(Tab_Auftrag_2015[[#This Row],[ID]:[Dezember]])</f>
        <v>38388</v>
      </c>
    </row>
    <row r="24" spans="1:15" x14ac:dyDescent="0.25">
      <c r="A24">
        <v>2</v>
      </c>
      <c r="B24">
        <v>122</v>
      </c>
      <c r="C24">
        <v>4533</v>
      </c>
      <c r="D24">
        <v>780</v>
      </c>
      <c r="E24">
        <v>2520</v>
      </c>
      <c r="F24">
        <v>1536</v>
      </c>
      <c r="G24">
        <v>3053</v>
      </c>
      <c r="H24">
        <v>4713</v>
      </c>
      <c r="I24">
        <v>4232</v>
      </c>
      <c r="J24">
        <v>2878</v>
      </c>
      <c r="K24">
        <v>4487</v>
      </c>
      <c r="L24">
        <v>2470</v>
      </c>
      <c r="M24">
        <v>2001</v>
      </c>
      <c r="N24">
        <v>4702</v>
      </c>
      <c r="O24">
        <f>SUM(Tab_Auftrag_2015[[#This Row],[ID]:[Dezember]])</f>
        <v>38029</v>
      </c>
    </row>
    <row r="25" spans="1:15" x14ac:dyDescent="0.25">
      <c r="A25">
        <v>2</v>
      </c>
      <c r="B25">
        <v>123</v>
      </c>
      <c r="C25">
        <v>3593</v>
      </c>
      <c r="D25">
        <v>4026</v>
      </c>
      <c r="E25">
        <v>4434</v>
      </c>
      <c r="F25">
        <v>4096</v>
      </c>
      <c r="G25">
        <v>1341</v>
      </c>
      <c r="H25">
        <v>4135</v>
      </c>
      <c r="I25">
        <v>4392</v>
      </c>
      <c r="J25">
        <v>4132</v>
      </c>
      <c r="K25">
        <v>4605</v>
      </c>
      <c r="L25">
        <v>2373</v>
      </c>
      <c r="M25">
        <v>1509</v>
      </c>
      <c r="N25">
        <v>2928</v>
      </c>
      <c r="O25">
        <f>SUM(Tab_Auftrag_2015[[#This Row],[ID]:[Dezember]])</f>
        <v>41689</v>
      </c>
    </row>
    <row r="26" spans="1:15" x14ac:dyDescent="0.25">
      <c r="A26">
        <v>2</v>
      </c>
      <c r="B26">
        <v>124</v>
      </c>
      <c r="C26">
        <v>4709</v>
      </c>
      <c r="D26">
        <v>4159</v>
      </c>
      <c r="E26">
        <v>779</v>
      </c>
      <c r="F26">
        <v>1810</v>
      </c>
      <c r="G26">
        <v>3182</v>
      </c>
      <c r="H26">
        <v>838</v>
      </c>
      <c r="I26">
        <v>4276</v>
      </c>
      <c r="J26">
        <v>1915</v>
      </c>
      <c r="K26">
        <v>4082</v>
      </c>
      <c r="L26">
        <v>4771</v>
      </c>
      <c r="M26">
        <v>4687</v>
      </c>
      <c r="N26">
        <v>3340</v>
      </c>
      <c r="O26">
        <f>SUM(Tab_Auftrag_2015[[#This Row],[ID]:[Dezember]])</f>
        <v>38674</v>
      </c>
    </row>
    <row r="27" spans="1:15" x14ac:dyDescent="0.25">
      <c r="A27">
        <v>5</v>
      </c>
      <c r="B27">
        <v>125</v>
      </c>
      <c r="C27">
        <v>1757</v>
      </c>
      <c r="D27">
        <v>2074</v>
      </c>
      <c r="E27">
        <v>1989</v>
      </c>
      <c r="F27">
        <v>4760</v>
      </c>
      <c r="G27">
        <v>3058</v>
      </c>
      <c r="H27">
        <v>3319</v>
      </c>
      <c r="I27">
        <v>2274</v>
      </c>
      <c r="J27">
        <v>1022</v>
      </c>
      <c r="K27">
        <v>1297</v>
      </c>
      <c r="L27">
        <v>2507</v>
      </c>
      <c r="M27">
        <v>3465</v>
      </c>
      <c r="N27">
        <v>3725</v>
      </c>
      <c r="O27">
        <f>SUM(Tab_Auftrag_2015[[#This Row],[ID]:[Dezember]])</f>
        <v>31377</v>
      </c>
    </row>
    <row r="28" spans="1:15" x14ac:dyDescent="0.25">
      <c r="A28">
        <v>5</v>
      </c>
      <c r="B28">
        <v>126</v>
      </c>
      <c r="C28">
        <v>2806</v>
      </c>
      <c r="D28">
        <v>2163</v>
      </c>
      <c r="E28">
        <v>2943</v>
      </c>
      <c r="F28">
        <v>2026</v>
      </c>
      <c r="G28">
        <v>525</v>
      </c>
      <c r="H28">
        <v>1249</v>
      </c>
      <c r="I28">
        <v>4098</v>
      </c>
      <c r="J28">
        <v>696</v>
      </c>
      <c r="K28">
        <v>4515</v>
      </c>
      <c r="L28">
        <v>3852</v>
      </c>
      <c r="M28">
        <v>813</v>
      </c>
      <c r="N28">
        <v>3164</v>
      </c>
      <c r="O28">
        <f>SUM(Tab_Auftrag_2015[[#This Row],[ID]:[Dezember]])</f>
        <v>28981</v>
      </c>
    </row>
    <row r="29" spans="1:15" x14ac:dyDescent="0.25">
      <c r="A29">
        <v>3</v>
      </c>
      <c r="B29">
        <v>127</v>
      </c>
      <c r="C29">
        <v>1312</v>
      </c>
      <c r="D29">
        <v>1952</v>
      </c>
      <c r="E29">
        <v>2535</v>
      </c>
      <c r="F29">
        <v>2535</v>
      </c>
      <c r="G29">
        <v>1187</v>
      </c>
      <c r="H29">
        <v>1969</v>
      </c>
      <c r="I29">
        <v>783</v>
      </c>
      <c r="J29">
        <v>4284</v>
      </c>
      <c r="K29">
        <v>3911</v>
      </c>
      <c r="L29">
        <v>2429</v>
      </c>
      <c r="M29">
        <v>4397</v>
      </c>
      <c r="N29">
        <v>3779</v>
      </c>
      <c r="O29">
        <f>SUM(Tab_Auftrag_2015[[#This Row],[ID]:[Dezember]])</f>
        <v>31203</v>
      </c>
    </row>
    <row r="30" spans="1:15" x14ac:dyDescent="0.25">
      <c r="A30">
        <v>2</v>
      </c>
      <c r="B30">
        <v>128</v>
      </c>
      <c r="C30">
        <v>1573</v>
      </c>
      <c r="D30">
        <v>2315</v>
      </c>
      <c r="E30">
        <v>4501</v>
      </c>
      <c r="F30">
        <v>4255</v>
      </c>
      <c r="G30">
        <v>3622</v>
      </c>
      <c r="H30">
        <v>1114</v>
      </c>
      <c r="I30">
        <v>4796</v>
      </c>
      <c r="J30">
        <v>1485</v>
      </c>
      <c r="K30">
        <v>2980</v>
      </c>
      <c r="L30">
        <v>1180</v>
      </c>
      <c r="M30">
        <v>1971</v>
      </c>
      <c r="N30">
        <v>1788</v>
      </c>
      <c r="O30">
        <f>SUM(Tab_Auftrag_2015[[#This Row],[ID]:[Dezember]])</f>
        <v>31710</v>
      </c>
    </row>
    <row r="31" spans="1:15" x14ac:dyDescent="0.25">
      <c r="A31">
        <v>1</v>
      </c>
      <c r="B31">
        <v>129</v>
      </c>
      <c r="C31">
        <v>1239</v>
      </c>
      <c r="D31">
        <v>3575</v>
      </c>
      <c r="E31">
        <v>3150</v>
      </c>
      <c r="F31">
        <v>1616</v>
      </c>
      <c r="G31">
        <v>714</v>
      </c>
      <c r="H31">
        <v>2685</v>
      </c>
      <c r="I31">
        <v>737</v>
      </c>
      <c r="J31">
        <v>3419</v>
      </c>
      <c r="K31">
        <v>2116</v>
      </c>
      <c r="L31">
        <v>1122</v>
      </c>
      <c r="M31">
        <v>1448</v>
      </c>
      <c r="N31">
        <v>2129</v>
      </c>
      <c r="O31">
        <f>SUM(Tab_Auftrag_2015[[#This Row],[ID]:[Dezember]])</f>
        <v>24080</v>
      </c>
    </row>
    <row r="32" spans="1:15" x14ac:dyDescent="0.25">
      <c r="A32">
        <v>1</v>
      </c>
      <c r="B32">
        <v>130</v>
      </c>
      <c r="C32">
        <v>2539</v>
      </c>
      <c r="D32">
        <v>2679</v>
      </c>
      <c r="E32">
        <v>2824</v>
      </c>
      <c r="F32">
        <v>3107</v>
      </c>
      <c r="G32">
        <v>4955</v>
      </c>
      <c r="H32">
        <v>938</v>
      </c>
      <c r="I32">
        <v>2988</v>
      </c>
      <c r="J32">
        <v>1774</v>
      </c>
      <c r="K32">
        <v>2105</v>
      </c>
      <c r="L32">
        <v>3474</v>
      </c>
      <c r="M32">
        <v>2416</v>
      </c>
      <c r="N32">
        <v>4446</v>
      </c>
      <c r="O32">
        <f>SUM(Tab_Auftrag_2015[[#This Row],[ID]:[Dezember]])</f>
        <v>34376</v>
      </c>
    </row>
    <row r="33" spans="1:15" x14ac:dyDescent="0.25">
      <c r="A33">
        <v>3</v>
      </c>
      <c r="B33">
        <v>131</v>
      </c>
      <c r="C33">
        <v>899</v>
      </c>
      <c r="D33">
        <v>1254</v>
      </c>
      <c r="E33">
        <v>4766</v>
      </c>
      <c r="F33">
        <v>4752</v>
      </c>
      <c r="G33">
        <v>3716</v>
      </c>
      <c r="H33">
        <v>4935</v>
      </c>
      <c r="I33">
        <v>552</v>
      </c>
      <c r="J33">
        <v>1084</v>
      </c>
      <c r="K33">
        <v>4069</v>
      </c>
      <c r="L33">
        <v>4137</v>
      </c>
      <c r="M33">
        <v>1082</v>
      </c>
      <c r="N33">
        <v>3449</v>
      </c>
      <c r="O33">
        <f>SUM(Tab_Auftrag_2015[[#This Row],[ID]:[Dezember]])</f>
        <v>34829</v>
      </c>
    </row>
    <row r="34" spans="1:15" x14ac:dyDescent="0.25">
      <c r="A34">
        <v>2</v>
      </c>
      <c r="B34">
        <v>132</v>
      </c>
      <c r="C34">
        <v>1456</v>
      </c>
      <c r="D34">
        <v>3129</v>
      </c>
      <c r="E34">
        <v>854</v>
      </c>
      <c r="F34">
        <v>3840</v>
      </c>
      <c r="G34">
        <v>3825</v>
      </c>
      <c r="H34">
        <v>1834</v>
      </c>
      <c r="I34">
        <v>4496</v>
      </c>
      <c r="J34">
        <v>1556</v>
      </c>
      <c r="K34">
        <v>685</v>
      </c>
      <c r="L34">
        <v>3131</v>
      </c>
      <c r="M34">
        <v>4566</v>
      </c>
      <c r="N34">
        <v>1395</v>
      </c>
      <c r="O34">
        <f>SUM(Tab_Auftrag_2015[[#This Row],[ID]:[Dezember]])</f>
        <v>30901</v>
      </c>
    </row>
    <row r="35" spans="1:15" x14ac:dyDescent="0.25">
      <c r="A35">
        <v>3</v>
      </c>
      <c r="B35">
        <v>133</v>
      </c>
      <c r="C35">
        <v>2676</v>
      </c>
      <c r="D35">
        <v>4641</v>
      </c>
      <c r="E35">
        <v>2320</v>
      </c>
      <c r="F35">
        <v>955</v>
      </c>
      <c r="G35">
        <v>1922</v>
      </c>
      <c r="H35">
        <v>1321</v>
      </c>
      <c r="I35">
        <v>1103</v>
      </c>
      <c r="J35">
        <v>1888</v>
      </c>
      <c r="K35">
        <v>2336</v>
      </c>
      <c r="L35">
        <v>2863</v>
      </c>
      <c r="M35">
        <v>2939</v>
      </c>
      <c r="N35">
        <v>3846</v>
      </c>
      <c r="O35">
        <f>SUM(Tab_Auftrag_2015[[#This Row],[ID]:[Dezember]])</f>
        <v>28946</v>
      </c>
    </row>
    <row r="36" spans="1:15" x14ac:dyDescent="0.25">
      <c r="A36">
        <v>4</v>
      </c>
      <c r="B36">
        <v>134</v>
      </c>
      <c r="C36">
        <v>1944</v>
      </c>
      <c r="D36">
        <v>3024</v>
      </c>
      <c r="E36">
        <v>2339</v>
      </c>
      <c r="F36">
        <v>4111</v>
      </c>
      <c r="G36">
        <v>4660</v>
      </c>
      <c r="H36">
        <v>797</v>
      </c>
      <c r="I36">
        <v>1794</v>
      </c>
      <c r="J36">
        <v>2928</v>
      </c>
      <c r="K36">
        <v>1371</v>
      </c>
      <c r="L36">
        <v>3554</v>
      </c>
      <c r="M36">
        <v>4082</v>
      </c>
      <c r="N36">
        <v>1639</v>
      </c>
      <c r="O36">
        <f>SUM(Tab_Auftrag_2015[[#This Row],[ID]:[Dezember]])</f>
        <v>32381</v>
      </c>
    </row>
    <row r="37" spans="1:15" x14ac:dyDescent="0.25">
      <c r="A37">
        <v>1</v>
      </c>
      <c r="B37">
        <v>138</v>
      </c>
      <c r="C37">
        <v>3996</v>
      </c>
      <c r="D37">
        <v>3161</v>
      </c>
      <c r="E37">
        <v>1296</v>
      </c>
      <c r="F37">
        <v>1291</v>
      </c>
      <c r="G37">
        <v>4090</v>
      </c>
      <c r="H37">
        <v>4410</v>
      </c>
      <c r="I37">
        <v>3760</v>
      </c>
      <c r="J37">
        <v>3369</v>
      </c>
      <c r="K37">
        <v>4922</v>
      </c>
      <c r="L37">
        <v>781</v>
      </c>
      <c r="M37">
        <v>2829</v>
      </c>
      <c r="N37">
        <v>3198</v>
      </c>
      <c r="O37">
        <f>SUM(Tab_Auftrag_2015[[#This Row],[ID]:[Dezember]])</f>
        <v>37242</v>
      </c>
    </row>
    <row r="38" spans="1:15" x14ac:dyDescent="0.25">
      <c r="A38">
        <v>5</v>
      </c>
      <c r="B38">
        <v>139</v>
      </c>
      <c r="C38">
        <v>4328</v>
      </c>
      <c r="D38">
        <v>3200</v>
      </c>
      <c r="E38">
        <v>4008</v>
      </c>
      <c r="F38">
        <v>870</v>
      </c>
      <c r="G38">
        <v>2969</v>
      </c>
      <c r="H38">
        <v>4284</v>
      </c>
      <c r="I38">
        <v>1249</v>
      </c>
      <c r="J38">
        <v>2268</v>
      </c>
      <c r="K38">
        <v>4413</v>
      </c>
      <c r="L38">
        <v>4193</v>
      </c>
      <c r="M38">
        <v>4295</v>
      </c>
      <c r="N38">
        <v>3351</v>
      </c>
      <c r="O38">
        <f>SUM(Tab_Auftrag_2015[[#This Row],[ID]:[Dezember]])</f>
        <v>39572</v>
      </c>
    </row>
    <row r="39" spans="1:15" x14ac:dyDescent="0.25">
      <c r="A39" t="s">
        <v>145</v>
      </c>
      <c r="C39">
        <f>SUBTOTAL(109,Tab_Auftrag_2015[Januar])</f>
        <v>103099</v>
      </c>
      <c r="D39">
        <f>SUBTOTAL(109,Tab_Auftrag_2015[Februar])</f>
        <v>104545</v>
      </c>
      <c r="E39">
        <f>SUBTOTAL(109,Tab_Auftrag_2015[März])</f>
        <v>111911</v>
      </c>
      <c r="F39">
        <f>SUBTOTAL(109,Tab_Auftrag_2015[April])</f>
        <v>100631</v>
      </c>
      <c r="G39">
        <f>SUBTOTAL(109,Tab_Auftrag_2015[Mai])</f>
        <v>95366</v>
      </c>
      <c r="H39">
        <f>SUBTOTAL(109,Tab_Auftrag_2015[Juni])</f>
        <v>108533</v>
      </c>
      <c r="I39">
        <f>SUBTOTAL(109,Tab_Auftrag_2015[Juli])</f>
        <v>109973</v>
      </c>
      <c r="J39">
        <f>SUBTOTAL(109,Tab_Auftrag_2015[August])</f>
        <v>85621</v>
      </c>
      <c r="K39">
        <f>SUBTOTAL(109,Tab_Auftrag_2015[September])</f>
        <v>117553</v>
      </c>
      <c r="L39">
        <f>SUBTOTAL(109,Tab_Auftrag_2015[Oktober])</f>
        <v>94719</v>
      </c>
      <c r="M39">
        <f>SUBTOTAL(109,Tab_Auftrag_2015[November])</f>
        <v>98418</v>
      </c>
      <c r="N39">
        <f>SUBTOTAL(109,Tab_Auftrag_2015[Dezember])</f>
        <v>97489</v>
      </c>
      <c r="O39">
        <f>SUBTOTAL(109,Tab_Auftrag_2015[Summe 2015])</f>
        <v>1232440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0"/>
  <sheetViews>
    <sheetView workbookViewId="0">
      <selection activeCell="C4" sqref="C4"/>
    </sheetView>
  </sheetViews>
  <sheetFormatPr baseColWidth="10" defaultRowHeight="15" x14ac:dyDescent="0.25"/>
  <cols>
    <col min="1" max="1" width="22.42578125" customWidth="1"/>
    <col min="2" max="2" width="13.5703125" customWidth="1"/>
    <col min="3" max="16" width="23.28515625" bestFit="1" customWidth="1"/>
    <col min="17" max="19" width="31.28515625" bestFit="1" customWidth="1"/>
  </cols>
  <sheetData>
    <row r="3" spans="1:5" x14ac:dyDescent="0.25">
      <c r="A3" s="5" t="s">
        <v>24</v>
      </c>
      <c r="B3" s="5" t="s">
        <v>144</v>
      </c>
      <c r="C3" t="s">
        <v>162</v>
      </c>
      <c r="D3" t="s">
        <v>163</v>
      </c>
      <c r="E3" t="s">
        <v>164</v>
      </c>
    </row>
    <row r="4" spans="1:5" x14ac:dyDescent="0.25">
      <c r="A4" t="s">
        <v>19</v>
      </c>
      <c r="B4">
        <v>100</v>
      </c>
      <c r="C4" s="6">
        <v>34744</v>
      </c>
      <c r="D4" s="6"/>
      <c r="E4" s="6"/>
    </row>
    <row r="5" spans="1:5" x14ac:dyDescent="0.25">
      <c r="B5">
        <v>101</v>
      </c>
      <c r="C5" s="6">
        <v>31786</v>
      </c>
      <c r="D5" s="6"/>
      <c r="E5" s="6"/>
    </row>
    <row r="6" spans="1:5" x14ac:dyDescent="0.25">
      <c r="B6">
        <v>102</v>
      </c>
      <c r="C6" s="6">
        <v>37156</v>
      </c>
      <c r="D6" s="6">
        <v>29991</v>
      </c>
      <c r="E6" s="6"/>
    </row>
    <row r="7" spans="1:5" x14ac:dyDescent="0.25">
      <c r="B7">
        <v>103</v>
      </c>
      <c r="C7" s="6">
        <v>32439</v>
      </c>
      <c r="D7" s="6">
        <v>40860</v>
      </c>
      <c r="E7" s="6"/>
    </row>
    <row r="8" spans="1:5" x14ac:dyDescent="0.25">
      <c r="B8">
        <v>104</v>
      </c>
      <c r="C8" s="6">
        <v>33067</v>
      </c>
      <c r="D8" s="6"/>
      <c r="E8" s="6"/>
    </row>
    <row r="9" spans="1:5" x14ac:dyDescent="0.25">
      <c r="B9">
        <v>106</v>
      </c>
      <c r="C9" s="6"/>
      <c r="D9" s="6">
        <v>38952</v>
      </c>
      <c r="E9" s="6"/>
    </row>
    <row r="10" spans="1:5" x14ac:dyDescent="0.25">
      <c r="B10">
        <v>110</v>
      </c>
      <c r="C10" s="6"/>
      <c r="D10" s="6">
        <v>31259</v>
      </c>
      <c r="E10" s="6"/>
    </row>
    <row r="11" spans="1:5" x14ac:dyDescent="0.25">
      <c r="B11">
        <v>116</v>
      </c>
      <c r="C11" s="6"/>
      <c r="D11" s="6">
        <v>37617</v>
      </c>
      <c r="E11" s="6"/>
    </row>
    <row r="12" spans="1:5" x14ac:dyDescent="0.25">
      <c r="B12">
        <v>119</v>
      </c>
      <c r="C12" s="6"/>
      <c r="D12" s="6">
        <v>40299</v>
      </c>
      <c r="E12" s="6"/>
    </row>
    <row r="13" spans="1:5" x14ac:dyDescent="0.25">
      <c r="B13">
        <v>121</v>
      </c>
      <c r="C13" s="6"/>
      <c r="D13" s="6"/>
      <c r="E13" s="6">
        <v>38388</v>
      </c>
    </row>
    <row r="14" spans="1:5" x14ac:dyDescent="0.25">
      <c r="B14">
        <v>123</v>
      </c>
      <c r="C14" s="6"/>
      <c r="D14" s="6">
        <v>39794</v>
      </c>
      <c r="E14" s="6"/>
    </row>
    <row r="15" spans="1:5" x14ac:dyDescent="0.25">
      <c r="B15">
        <v>129</v>
      </c>
      <c r="C15" s="6"/>
      <c r="D15" s="6"/>
      <c r="E15" s="6">
        <v>24080</v>
      </c>
    </row>
    <row r="16" spans="1:5" x14ac:dyDescent="0.25">
      <c r="B16">
        <v>130</v>
      </c>
      <c r="C16" s="6"/>
      <c r="D16" s="6"/>
      <c r="E16" s="6">
        <v>34376</v>
      </c>
    </row>
    <row r="17" spans="1:5" x14ac:dyDescent="0.25">
      <c r="B17">
        <v>138</v>
      </c>
      <c r="C17" s="6"/>
      <c r="D17" s="6"/>
      <c r="E17" s="6">
        <v>37242</v>
      </c>
    </row>
    <row r="18" spans="1:5" x14ac:dyDescent="0.25">
      <c r="A18" t="s">
        <v>165</v>
      </c>
      <c r="C18" s="6">
        <v>169192</v>
      </c>
      <c r="D18" s="6">
        <v>258772</v>
      </c>
      <c r="E18" s="6">
        <v>134086</v>
      </c>
    </row>
    <row r="19" spans="1:5" x14ac:dyDescent="0.25">
      <c r="C19" s="6"/>
      <c r="D19" s="6"/>
      <c r="E19" s="6"/>
    </row>
    <row r="20" spans="1:5" x14ac:dyDescent="0.25">
      <c r="A20" t="s">
        <v>15</v>
      </c>
      <c r="B20">
        <v>101</v>
      </c>
      <c r="C20" s="6"/>
      <c r="D20" s="6">
        <v>35262</v>
      </c>
      <c r="E20" s="6"/>
    </row>
    <row r="21" spans="1:5" x14ac:dyDescent="0.25">
      <c r="B21">
        <v>105</v>
      </c>
      <c r="C21" s="6">
        <v>31166</v>
      </c>
      <c r="D21" s="6"/>
      <c r="E21" s="6"/>
    </row>
    <row r="22" spans="1:5" x14ac:dyDescent="0.25">
      <c r="B22">
        <v>106</v>
      </c>
      <c r="C22" s="6">
        <v>23317</v>
      </c>
      <c r="D22" s="6"/>
      <c r="E22" s="6"/>
    </row>
    <row r="23" spans="1:5" x14ac:dyDescent="0.25">
      <c r="B23">
        <v>107</v>
      </c>
      <c r="C23" s="6">
        <v>31857</v>
      </c>
      <c r="D23" s="6"/>
      <c r="E23" s="6"/>
    </row>
    <row r="24" spans="1:5" x14ac:dyDescent="0.25">
      <c r="B24">
        <v>108</v>
      </c>
      <c r="C24" s="6">
        <v>32020</v>
      </c>
      <c r="D24" s="6">
        <v>31144</v>
      </c>
      <c r="E24" s="6">
        <v>34317</v>
      </c>
    </row>
    <row r="25" spans="1:5" x14ac:dyDescent="0.25">
      <c r="B25">
        <v>109</v>
      </c>
      <c r="C25" s="6">
        <v>32653</v>
      </c>
      <c r="D25" s="6"/>
      <c r="E25" s="6"/>
    </row>
    <row r="26" spans="1:5" x14ac:dyDescent="0.25">
      <c r="B26">
        <v>110</v>
      </c>
      <c r="C26" s="6">
        <v>30278</v>
      </c>
      <c r="D26" s="6"/>
      <c r="E26" s="6">
        <v>25250</v>
      </c>
    </row>
    <row r="27" spans="1:5" x14ac:dyDescent="0.25">
      <c r="B27">
        <v>111</v>
      </c>
      <c r="C27" s="6">
        <v>26854</v>
      </c>
      <c r="D27" s="6">
        <v>24123</v>
      </c>
      <c r="E27" s="6"/>
    </row>
    <row r="28" spans="1:5" x14ac:dyDescent="0.25">
      <c r="B28">
        <v>112</v>
      </c>
      <c r="C28" s="6">
        <v>44757</v>
      </c>
      <c r="D28" s="6"/>
      <c r="E28" s="6"/>
    </row>
    <row r="29" spans="1:5" x14ac:dyDescent="0.25">
      <c r="B29">
        <v>113</v>
      </c>
      <c r="C29" s="6">
        <v>34823</v>
      </c>
      <c r="D29" s="6"/>
      <c r="E29" s="6">
        <v>33004</v>
      </c>
    </row>
    <row r="30" spans="1:5" x14ac:dyDescent="0.25">
      <c r="B30">
        <v>115</v>
      </c>
      <c r="C30" s="6"/>
      <c r="D30" s="6"/>
      <c r="E30" s="6">
        <v>28024</v>
      </c>
    </row>
    <row r="31" spans="1:5" x14ac:dyDescent="0.25">
      <c r="B31">
        <v>121</v>
      </c>
      <c r="C31" s="6"/>
      <c r="D31" s="6">
        <v>33735</v>
      </c>
      <c r="E31" s="6"/>
    </row>
    <row r="32" spans="1:5" x14ac:dyDescent="0.25">
      <c r="B32">
        <v>122</v>
      </c>
      <c r="C32" s="6"/>
      <c r="D32" s="6"/>
      <c r="E32" s="6">
        <v>38029</v>
      </c>
    </row>
    <row r="33" spans="1:5" x14ac:dyDescent="0.25">
      <c r="B33">
        <v>123</v>
      </c>
      <c r="C33" s="6"/>
      <c r="D33" s="6"/>
      <c r="E33" s="6">
        <v>41689</v>
      </c>
    </row>
    <row r="34" spans="1:5" x14ac:dyDescent="0.25">
      <c r="B34">
        <v>124</v>
      </c>
      <c r="C34" s="6"/>
      <c r="D34" s="6">
        <v>31849</v>
      </c>
      <c r="E34" s="6">
        <v>38674</v>
      </c>
    </row>
    <row r="35" spans="1:5" x14ac:dyDescent="0.25">
      <c r="B35">
        <v>128</v>
      </c>
      <c r="C35" s="6"/>
      <c r="D35" s="6"/>
      <c r="E35" s="6">
        <v>31710</v>
      </c>
    </row>
    <row r="36" spans="1:5" x14ac:dyDescent="0.25">
      <c r="B36">
        <v>132</v>
      </c>
      <c r="C36" s="6"/>
      <c r="D36" s="6"/>
      <c r="E36" s="6">
        <v>30901</v>
      </c>
    </row>
    <row r="37" spans="1:5" x14ac:dyDescent="0.25">
      <c r="B37">
        <v>136</v>
      </c>
      <c r="C37" s="6"/>
      <c r="D37" s="6"/>
      <c r="E37" s="6">
        <v>35967</v>
      </c>
    </row>
    <row r="38" spans="1:5" x14ac:dyDescent="0.25">
      <c r="A38" t="s">
        <v>166</v>
      </c>
      <c r="C38" s="6">
        <v>287725</v>
      </c>
      <c r="D38" s="6">
        <v>156113</v>
      </c>
      <c r="E38" s="6">
        <v>337565</v>
      </c>
    </row>
    <row r="39" spans="1:5" x14ac:dyDescent="0.25">
      <c r="C39" s="6"/>
      <c r="D39" s="6"/>
      <c r="E39" s="6"/>
    </row>
    <row r="40" spans="1:5" x14ac:dyDescent="0.25">
      <c r="A40" t="s">
        <v>11</v>
      </c>
      <c r="B40">
        <v>101</v>
      </c>
      <c r="C40" s="6"/>
      <c r="D40" s="6"/>
      <c r="E40" s="6">
        <v>36654</v>
      </c>
    </row>
    <row r="41" spans="1:5" x14ac:dyDescent="0.25">
      <c r="B41">
        <v>103</v>
      </c>
      <c r="C41" s="6"/>
      <c r="D41" s="6"/>
      <c r="E41" s="6">
        <v>35865</v>
      </c>
    </row>
    <row r="42" spans="1:5" x14ac:dyDescent="0.25">
      <c r="B42">
        <v>105</v>
      </c>
      <c r="C42" s="6"/>
      <c r="D42" s="6"/>
      <c r="E42" s="6">
        <v>30619</v>
      </c>
    </row>
    <row r="43" spans="1:5" x14ac:dyDescent="0.25">
      <c r="B43">
        <v>111</v>
      </c>
      <c r="C43" s="6"/>
      <c r="D43" s="6"/>
      <c r="E43" s="6">
        <v>40280</v>
      </c>
    </row>
    <row r="44" spans="1:5" x14ac:dyDescent="0.25">
      <c r="B44">
        <v>114</v>
      </c>
      <c r="C44" s="6">
        <v>28742</v>
      </c>
      <c r="D44" s="6"/>
      <c r="E44" s="6"/>
    </row>
    <row r="45" spans="1:5" x14ac:dyDescent="0.25">
      <c r="B45">
        <v>115</v>
      </c>
      <c r="C45" s="6">
        <v>33535</v>
      </c>
      <c r="D45" s="6"/>
      <c r="E45" s="6"/>
    </row>
    <row r="46" spans="1:5" x14ac:dyDescent="0.25">
      <c r="B46">
        <v>116</v>
      </c>
      <c r="C46" s="6">
        <v>30991</v>
      </c>
      <c r="D46" s="6"/>
      <c r="E46" s="6"/>
    </row>
    <row r="47" spans="1:5" x14ac:dyDescent="0.25">
      <c r="B47">
        <v>117</v>
      </c>
      <c r="C47" s="6">
        <v>37539</v>
      </c>
      <c r="D47" s="6"/>
      <c r="E47" s="6"/>
    </row>
    <row r="48" spans="1:5" x14ac:dyDescent="0.25">
      <c r="B48">
        <v>118</v>
      </c>
      <c r="C48" s="6">
        <v>28419</v>
      </c>
      <c r="D48" s="6">
        <v>31525</v>
      </c>
      <c r="E48" s="6"/>
    </row>
    <row r="49" spans="1:5" x14ac:dyDescent="0.25">
      <c r="B49">
        <v>119</v>
      </c>
      <c r="C49" s="6">
        <v>34834</v>
      </c>
      <c r="D49" s="6"/>
      <c r="E49" s="6">
        <v>24984</v>
      </c>
    </row>
    <row r="50" spans="1:5" x14ac:dyDescent="0.25">
      <c r="B50">
        <v>120</v>
      </c>
      <c r="C50" s="6"/>
      <c r="D50" s="6"/>
      <c r="E50" s="6">
        <v>33397</v>
      </c>
    </row>
    <row r="51" spans="1:5" x14ac:dyDescent="0.25">
      <c r="B51">
        <v>122</v>
      </c>
      <c r="C51" s="6"/>
      <c r="D51" s="6">
        <v>35572</v>
      </c>
      <c r="E51" s="6"/>
    </row>
    <row r="52" spans="1:5" x14ac:dyDescent="0.25">
      <c r="B52">
        <v>125</v>
      </c>
      <c r="C52" s="6"/>
      <c r="D52" s="6">
        <v>31666</v>
      </c>
      <c r="E52" s="6"/>
    </row>
    <row r="53" spans="1:5" x14ac:dyDescent="0.25">
      <c r="B53">
        <v>127</v>
      </c>
      <c r="C53" s="6"/>
      <c r="D53" s="6"/>
      <c r="E53" s="6">
        <v>31203</v>
      </c>
    </row>
    <row r="54" spans="1:5" x14ac:dyDescent="0.25">
      <c r="B54">
        <v>131</v>
      </c>
      <c r="C54" s="6"/>
      <c r="D54" s="6"/>
      <c r="E54" s="6">
        <v>34829</v>
      </c>
    </row>
    <row r="55" spans="1:5" x14ac:dyDescent="0.25">
      <c r="B55">
        <v>133</v>
      </c>
      <c r="C55" s="6"/>
      <c r="D55" s="6"/>
      <c r="E55" s="6">
        <v>28946</v>
      </c>
    </row>
    <row r="56" spans="1:5" x14ac:dyDescent="0.25">
      <c r="B56">
        <v>134</v>
      </c>
      <c r="C56" s="6"/>
      <c r="D56" s="6">
        <v>36455</v>
      </c>
      <c r="E56" s="6"/>
    </row>
    <row r="57" spans="1:5" x14ac:dyDescent="0.25">
      <c r="B57">
        <v>135</v>
      </c>
      <c r="C57" s="6"/>
      <c r="D57" s="6">
        <v>33723</v>
      </c>
      <c r="E57" s="6"/>
    </row>
    <row r="58" spans="1:5" x14ac:dyDescent="0.25">
      <c r="B58">
        <v>137</v>
      </c>
      <c r="C58" s="6"/>
      <c r="D58" s="6"/>
      <c r="E58" s="6">
        <v>32174</v>
      </c>
    </row>
    <row r="59" spans="1:5" x14ac:dyDescent="0.25">
      <c r="A59" t="s">
        <v>167</v>
      </c>
      <c r="C59" s="6">
        <v>194060</v>
      </c>
      <c r="D59" s="6">
        <v>168941</v>
      </c>
      <c r="E59" s="6">
        <v>328951</v>
      </c>
    </row>
    <row r="60" spans="1:5" x14ac:dyDescent="0.25">
      <c r="C60" s="6"/>
      <c r="D60" s="6"/>
      <c r="E60" s="6"/>
    </row>
    <row r="61" spans="1:5" x14ac:dyDescent="0.25">
      <c r="A61" t="s">
        <v>7</v>
      </c>
      <c r="B61">
        <v>105</v>
      </c>
      <c r="C61" s="6"/>
      <c r="D61" s="6">
        <v>35519</v>
      </c>
      <c r="E61" s="6"/>
    </row>
    <row r="62" spans="1:5" x14ac:dyDescent="0.25">
      <c r="B62">
        <v>106</v>
      </c>
      <c r="C62" s="6"/>
      <c r="D62" s="6"/>
      <c r="E62" s="6">
        <v>31988</v>
      </c>
    </row>
    <row r="63" spans="1:5" x14ac:dyDescent="0.25">
      <c r="B63">
        <v>107</v>
      </c>
      <c r="C63" s="6"/>
      <c r="D63" s="6"/>
      <c r="E63" s="6">
        <v>34047</v>
      </c>
    </row>
    <row r="64" spans="1:5" x14ac:dyDescent="0.25">
      <c r="B64">
        <v>112</v>
      </c>
      <c r="C64" s="6"/>
      <c r="D64" s="6">
        <v>31145</v>
      </c>
      <c r="E64" s="6"/>
    </row>
    <row r="65" spans="1:5" x14ac:dyDescent="0.25">
      <c r="B65">
        <v>117</v>
      </c>
      <c r="C65" s="6"/>
      <c r="D65" s="6">
        <v>30501</v>
      </c>
      <c r="E65" s="6">
        <v>27956</v>
      </c>
    </row>
    <row r="66" spans="1:5" x14ac:dyDescent="0.25">
      <c r="B66">
        <v>120</v>
      </c>
      <c r="C66" s="6">
        <v>35887</v>
      </c>
      <c r="D66" s="6">
        <v>28770</v>
      </c>
      <c r="E66" s="6"/>
    </row>
    <row r="67" spans="1:5" x14ac:dyDescent="0.25">
      <c r="B67">
        <v>121</v>
      </c>
      <c r="C67" s="6">
        <v>32037</v>
      </c>
      <c r="D67" s="6"/>
      <c r="E67" s="6"/>
    </row>
    <row r="68" spans="1:5" x14ac:dyDescent="0.25">
      <c r="B68">
        <v>122</v>
      </c>
      <c r="C68" s="6">
        <v>31954</v>
      </c>
      <c r="D68" s="6"/>
      <c r="E68" s="6"/>
    </row>
    <row r="69" spans="1:5" x14ac:dyDescent="0.25">
      <c r="B69">
        <v>123</v>
      </c>
      <c r="C69" s="6">
        <v>35663</v>
      </c>
      <c r="D69" s="6"/>
      <c r="E69" s="6"/>
    </row>
    <row r="70" spans="1:5" x14ac:dyDescent="0.25">
      <c r="B70">
        <v>124</v>
      </c>
      <c r="C70" s="6">
        <v>41795</v>
      </c>
      <c r="D70" s="6"/>
      <c r="E70" s="6"/>
    </row>
    <row r="71" spans="1:5" x14ac:dyDescent="0.25">
      <c r="B71">
        <v>125</v>
      </c>
      <c r="C71" s="6">
        <v>25281</v>
      </c>
      <c r="D71" s="6"/>
      <c r="E71" s="6"/>
    </row>
    <row r="72" spans="1:5" x14ac:dyDescent="0.25">
      <c r="B72">
        <v>126</v>
      </c>
      <c r="C72" s="6">
        <v>38305</v>
      </c>
      <c r="D72" s="6"/>
      <c r="E72" s="6"/>
    </row>
    <row r="73" spans="1:5" x14ac:dyDescent="0.25">
      <c r="B73">
        <v>130</v>
      </c>
      <c r="C73" s="6"/>
      <c r="D73" s="6">
        <v>30187</v>
      </c>
      <c r="E73" s="6"/>
    </row>
    <row r="74" spans="1:5" x14ac:dyDescent="0.25">
      <c r="B74">
        <v>132</v>
      </c>
      <c r="C74" s="6"/>
      <c r="D74" s="6">
        <v>34065</v>
      </c>
      <c r="E74" s="6"/>
    </row>
    <row r="75" spans="1:5" x14ac:dyDescent="0.25">
      <c r="B75">
        <v>133</v>
      </c>
      <c r="C75" s="6"/>
      <c r="D75" s="6">
        <v>30707</v>
      </c>
      <c r="E75" s="6"/>
    </row>
    <row r="76" spans="1:5" x14ac:dyDescent="0.25">
      <c r="B76">
        <v>134</v>
      </c>
      <c r="C76" s="6"/>
      <c r="D76" s="6"/>
      <c r="E76" s="6">
        <v>32381</v>
      </c>
    </row>
    <row r="77" spans="1:5" x14ac:dyDescent="0.25">
      <c r="B77">
        <v>136</v>
      </c>
      <c r="C77" s="6"/>
      <c r="D77" s="6">
        <v>30700</v>
      </c>
      <c r="E77" s="6">
        <v>28223</v>
      </c>
    </row>
    <row r="78" spans="1:5" x14ac:dyDescent="0.25">
      <c r="A78" t="s">
        <v>168</v>
      </c>
      <c r="C78" s="6">
        <v>240922</v>
      </c>
      <c r="D78" s="6">
        <v>251594</v>
      </c>
      <c r="E78" s="6">
        <v>154595</v>
      </c>
    </row>
    <row r="79" spans="1:5" x14ac:dyDescent="0.25">
      <c r="C79" s="6"/>
      <c r="D79" s="6"/>
      <c r="E79" s="6"/>
    </row>
    <row r="80" spans="1:5" x14ac:dyDescent="0.25">
      <c r="A80" t="s">
        <v>3</v>
      </c>
      <c r="B80">
        <v>102</v>
      </c>
      <c r="C80" s="6"/>
      <c r="D80" s="6"/>
      <c r="E80" s="6">
        <v>36255</v>
      </c>
    </row>
    <row r="81" spans="2:5" x14ac:dyDescent="0.25">
      <c r="B81">
        <v>107</v>
      </c>
      <c r="C81" s="6"/>
      <c r="D81" s="6">
        <v>33426</v>
      </c>
      <c r="E81" s="6"/>
    </row>
    <row r="82" spans="2:5" x14ac:dyDescent="0.25">
      <c r="B82">
        <v>109</v>
      </c>
      <c r="C82" s="6"/>
      <c r="D82" s="6">
        <v>40817</v>
      </c>
      <c r="E82" s="6"/>
    </row>
    <row r="83" spans="2:5" x14ac:dyDescent="0.25">
      <c r="B83">
        <v>112</v>
      </c>
      <c r="C83" s="6"/>
      <c r="D83" s="6"/>
      <c r="E83" s="6">
        <v>36999</v>
      </c>
    </row>
    <row r="84" spans="2:5" x14ac:dyDescent="0.25">
      <c r="B84">
        <v>114</v>
      </c>
      <c r="C84" s="6"/>
      <c r="D84" s="6"/>
      <c r="E84" s="6">
        <v>36132</v>
      </c>
    </row>
    <row r="85" spans="2:5" x14ac:dyDescent="0.25">
      <c r="B85">
        <v>116</v>
      </c>
      <c r="C85" s="6"/>
      <c r="D85" s="6"/>
      <c r="E85" s="6">
        <v>27776</v>
      </c>
    </row>
    <row r="86" spans="2:5" x14ac:dyDescent="0.25">
      <c r="B86">
        <v>118</v>
      </c>
      <c r="C86" s="6"/>
      <c r="D86" s="6"/>
      <c r="E86" s="6">
        <v>40151</v>
      </c>
    </row>
    <row r="87" spans="2:5" x14ac:dyDescent="0.25">
      <c r="B87">
        <v>125</v>
      </c>
      <c r="C87" s="6"/>
      <c r="D87" s="6"/>
      <c r="E87" s="6">
        <v>31377</v>
      </c>
    </row>
    <row r="88" spans="2:5" x14ac:dyDescent="0.25">
      <c r="B88">
        <v>126</v>
      </c>
      <c r="C88" s="6"/>
      <c r="D88" s="6">
        <v>29134</v>
      </c>
      <c r="E88" s="6">
        <v>28981</v>
      </c>
    </row>
    <row r="89" spans="2:5" x14ac:dyDescent="0.25">
      <c r="B89">
        <v>127</v>
      </c>
      <c r="C89" s="6">
        <v>38149</v>
      </c>
      <c r="D89" s="6">
        <v>31290</v>
      </c>
      <c r="E89" s="6"/>
    </row>
    <row r="90" spans="2:5" x14ac:dyDescent="0.25">
      <c r="B90">
        <v>128</v>
      </c>
      <c r="C90" s="6">
        <v>36546</v>
      </c>
      <c r="D90" s="6">
        <v>33264</v>
      </c>
      <c r="E90" s="6"/>
    </row>
    <row r="91" spans="2:5" x14ac:dyDescent="0.25">
      <c r="B91">
        <v>129</v>
      </c>
      <c r="C91" s="6">
        <v>34153</v>
      </c>
      <c r="D91" s="6">
        <v>31392</v>
      </c>
      <c r="E91" s="6"/>
    </row>
    <row r="92" spans="2:5" x14ac:dyDescent="0.25">
      <c r="B92">
        <v>130</v>
      </c>
      <c r="C92" s="6">
        <v>40072</v>
      </c>
      <c r="D92" s="6"/>
      <c r="E92" s="6"/>
    </row>
    <row r="93" spans="2:5" x14ac:dyDescent="0.25">
      <c r="B93">
        <v>131</v>
      </c>
      <c r="C93" s="6">
        <v>41105</v>
      </c>
      <c r="D93" s="6">
        <v>29049</v>
      </c>
      <c r="E93" s="6"/>
    </row>
    <row r="94" spans="2:5" x14ac:dyDescent="0.25">
      <c r="B94">
        <v>132</v>
      </c>
      <c r="C94" s="6">
        <v>27893</v>
      </c>
      <c r="D94" s="6"/>
      <c r="E94" s="6"/>
    </row>
    <row r="95" spans="2:5" x14ac:dyDescent="0.25">
      <c r="B95">
        <v>133</v>
      </c>
      <c r="C95" s="6">
        <v>25807</v>
      </c>
      <c r="D95" s="6"/>
      <c r="E95" s="6"/>
    </row>
    <row r="96" spans="2:5" x14ac:dyDescent="0.25">
      <c r="B96">
        <v>134</v>
      </c>
      <c r="C96" s="6">
        <v>37262</v>
      </c>
      <c r="D96" s="6"/>
      <c r="E96" s="6"/>
    </row>
    <row r="97" spans="1:5" x14ac:dyDescent="0.25">
      <c r="B97">
        <v>139</v>
      </c>
      <c r="C97" s="6"/>
      <c r="D97" s="6"/>
      <c r="E97" s="6">
        <v>39572</v>
      </c>
    </row>
    <row r="98" spans="1:5" x14ac:dyDescent="0.25">
      <c r="A98" t="s">
        <v>169</v>
      </c>
      <c r="C98" s="6">
        <v>280987</v>
      </c>
      <c r="D98" s="6">
        <v>228372</v>
      </c>
      <c r="E98" s="6">
        <v>277243</v>
      </c>
    </row>
    <row r="99" spans="1:5" x14ac:dyDescent="0.25">
      <c r="C99" s="6"/>
      <c r="D99" s="6"/>
      <c r="E99" s="6"/>
    </row>
    <row r="100" spans="1:5" x14ac:dyDescent="0.25">
      <c r="A100" t="s">
        <v>161</v>
      </c>
      <c r="C100" s="6">
        <v>1172886</v>
      </c>
      <c r="D100" s="6">
        <v>1063792</v>
      </c>
      <c r="E100" s="6">
        <v>1232440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Vertreter</vt:lpstr>
      <vt:lpstr>Kunden</vt:lpstr>
      <vt:lpstr>Aufträge 2013</vt:lpstr>
      <vt:lpstr>Aufträge 2014</vt:lpstr>
      <vt:lpstr>Aufträge 2015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2016-02-14T08:53:33Z</dcterms:created>
  <dcterms:modified xsi:type="dcterms:W3CDTF">2016-02-14T14:17:40Z</dcterms:modified>
</cp:coreProperties>
</file>