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2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3.xml" ContentType="application/vnd.openxmlformats-officedocument.drawing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drawings/drawing6.xml" ContentType="application/vnd.openxmlformats-officedocument.drawing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9440" windowHeight="7995"/>
  </bookViews>
  <sheets>
    <sheet name="Ohne Runden" sheetId="1" r:id="rId1"/>
    <sheet name="Mit Runden" sheetId="4" r:id="rId2"/>
    <sheet name="Mit Runden (Lösung)" sheetId="8" r:id="rId3"/>
    <sheet name="Ganze Zahl" sheetId="2" r:id="rId4"/>
    <sheet name="Ganze Stunden" sheetId="3" r:id="rId5"/>
    <sheet name="Ganze Stunden (Lösung)" sheetId="9" r:id="rId6"/>
    <sheet name="Zehner, Hunderter (1)" sheetId="6" r:id="rId7"/>
    <sheet name="Zehner, Hunderter (2)" sheetId="5" r:id="rId8"/>
    <sheet name="Zehner, Hunderter (Lösung)" sheetId="10" r:id="rId9"/>
    <sheet name="Auf-Abrunden" sheetId="7" r:id="rId10"/>
    <sheet name="Auf-Abrunden (Lösung)" sheetId="12" r:id="rId11"/>
    <sheet name="Runden auf 5" sheetId="13" r:id="rId12"/>
    <sheet name="Runden auf 5 oder 50 Cent" sheetId="14" r:id="rId13"/>
    <sheet name="Runden auf 5 o. 50 Cent (Lösg)" sheetId="15" r:id="rId14"/>
  </sheets>
  <calcPr calcId="145621"/>
</workbook>
</file>

<file path=xl/calcChain.xml><?xml version="1.0" encoding="utf-8"?>
<calcChain xmlns="http://schemas.openxmlformats.org/spreadsheetml/2006/main">
  <c r="K16" i="15" l="1"/>
  <c r="L16" i="15" s="1"/>
  <c r="C16" i="15"/>
  <c r="D16" i="15" s="1"/>
  <c r="K15" i="15"/>
  <c r="L15" i="15" s="1"/>
  <c r="C15" i="15"/>
  <c r="D15" i="15" s="1"/>
  <c r="K14" i="15"/>
  <c r="L14" i="15" s="1"/>
  <c r="C14" i="15"/>
  <c r="D14" i="15" s="1"/>
  <c r="K13" i="15"/>
  <c r="L13" i="15" s="1"/>
  <c r="C13" i="15"/>
  <c r="D13" i="15" s="1"/>
  <c r="K12" i="15"/>
  <c r="L12" i="15" s="1"/>
  <c r="C12" i="15"/>
  <c r="D12" i="15" s="1"/>
  <c r="K11" i="15"/>
  <c r="L11" i="15" s="1"/>
  <c r="C11" i="15"/>
  <c r="D11" i="15" s="1"/>
  <c r="L7" i="15"/>
  <c r="K7" i="15"/>
  <c r="C7" i="15"/>
  <c r="D7" i="15" s="1"/>
  <c r="K6" i="15"/>
  <c r="L6" i="15" s="1"/>
  <c r="C6" i="15"/>
  <c r="D6" i="15" s="1"/>
  <c r="L5" i="15"/>
  <c r="K5" i="15"/>
  <c r="C5" i="15"/>
  <c r="D5" i="15" s="1"/>
  <c r="K4" i="15"/>
  <c r="L4" i="15" s="1"/>
  <c r="C4" i="15"/>
  <c r="D4" i="15" s="1"/>
  <c r="L3" i="15"/>
  <c r="K3" i="15"/>
  <c r="C3" i="15"/>
  <c r="D3" i="15" s="1"/>
  <c r="K2" i="15"/>
  <c r="L2" i="15" s="1"/>
  <c r="C2" i="15"/>
  <c r="D2" i="15" s="1"/>
  <c r="K16" i="14"/>
  <c r="K15" i="14"/>
  <c r="K14" i="14"/>
  <c r="K13" i="14"/>
  <c r="K12" i="14"/>
  <c r="K11" i="14"/>
  <c r="K7" i="14"/>
  <c r="K6" i="14"/>
  <c r="K5" i="14"/>
  <c r="K4" i="14"/>
  <c r="K3" i="14"/>
  <c r="K2" i="14"/>
  <c r="C16" i="14"/>
  <c r="C15" i="14"/>
  <c r="C14" i="14"/>
  <c r="C13" i="14"/>
  <c r="C12" i="14"/>
  <c r="C11" i="14"/>
  <c r="C2" i="14"/>
  <c r="C3" i="14"/>
  <c r="C4" i="14"/>
  <c r="C5" i="14"/>
  <c r="C6" i="14"/>
  <c r="C7" i="14"/>
  <c r="B6" i="13"/>
  <c r="B2" i="13"/>
  <c r="B7" i="13"/>
  <c r="B5" i="13"/>
  <c r="B4" i="13"/>
  <c r="B3" i="13"/>
  <c r="B16" i="12"/>
  <c r="C16" i="12" s="1"/>
  <c r="B15" i="12"/>
  <c r="C15" i="12" s="1"/>
  <c r="B14" i="12"/>
  <c r="C14" i="12" s="1"/>
  <c r="B13" i="12"/>
  <c r="C13" i="12" s="1"/>
  <c r="B12" i="12"/>
  <c r="C12" i="12" s="1"/>
  <c r="B11" i="12"/>
  <c r="C11" i="12" s="1"/>
  <c r="B10" i="12"/>
  <c r="C10" i="12" s="1"/>
  <c r="B9" i="12"/>
  <c r="C9" i="12" s="1"/>
  <c r="B8" i="12"/>
  <c r="C8" i="12" s="1"/>
  <c r="H7" i="12"/>
  <c r="B7" i="12"/>
  <c r="C7" i="12" s="1"/>
  <c r="H6" i="12"/>
  <c r="B6" i="12"/>
  <c r="C6" i="12" s="1"/>
  <c r="H5" i="12"/>
  <c r="B5" i="12"/>
  <c r="C5" i="12" s="1"/>
  <c r="H4" i="12"/>
  <c r="B4" i="12"/>
  <c r="C4" i="12" s="1"/>
  <c r="H3" i="12"/>
  <c r="B3" i="12"/>
  <c r="C3" i="12" s="1"/>
  <c r="H2" i="12"/>
  <c r="B2" i="12"/>
  <c r="C2" i="12" s="1"/>
  <c r="E2" i="5"/>
  <c r="E3" i="5"/>
  <c r="E4" i="5"/>
  <c r="E5" i="5"/>
  <c r="E6" i="5"/>
  <c r="E7" i="5"/>
  <c r="E8" i="5"/>
  <c r="E9" i="5"/>
  <c r="E10" i="5"/>
  <c r="E22" i="10"/>
  <c r="E21" i="10"/>
  <c r="E20" i="10"/>
  <c r="E19" i="10"/>
  <c r="E18" i="10"/>
  <c r="E17" i="10"/>
  <c r="E16" i="10"/>
  <c r="E15" i="10"/>
  <c r="E14" i="10"/>
  <c r="E10" i="10"/>
  <c r="E9" i="10"/>
  <c r="E8" i="10"/>
  <c r="E7" i="10"/>
  <c r="E6" i="10"/>
  <c r="E5" i="10"/>
  <c r="E4" i="10"/>
  <c r="E3" i="10"/>
  <c r="E2" i="10"/>
  <c r="D4" i="9"/>
  <c r="C4" i="9"/>
  <c r="D3" i="9"/>
  <c r="C3" i="9"/>
  <c r="D2" i="9"/>
  <c r="C2" i="9"/>
  <c r="B8" i="8"/>
  <c r="D8" i="8" s="1"/>
  <c r="B7" i="8"/>
  <c r="D7" i="8" s="1"/>
  <c r="B6" i="8"/>
  <c r="D6" i="8" s="1"/>
  <c r="B5" i="8"/>
  <c r="D5" i="8" s="1"/>
  <c r="B4" i="8"/>
  <c r="D4" i="8" s="1"/>
  <c r="B3" i="8"/>
  <c r="D3" i="8" s="1"/>
  <c r="B3" i="7"/>
  <c r="B4" i="7"/>
  <c r="B5" i="7"/>
  <c r="B6" i="7"/>
  <c r="B7" i="7"/>
  <c r="B8" i="7"/>
  <c r="B9" i="7"/>
  <c r="B10" i="7"/>
  <c r="B11" i="7"/>
  <c r="B12" i="7"/>
  <c r="B13" i="7"/>
  <c r="B14" i="7"/>
  <c r="B15" i="7"/>
  <c r="B16" i="7"/>
  <c r="B2" i="7"/>
  <c r="E22" i="5" l="1"/>
  <c r="E21" i="5"/>
  <c r="E20" i="5"/>
  <c r="E19" i="5"/>
  <c r="E18" i="5"/>
  <c r="E17" i="5"/>
  <c r="E16" i="5"/>
  <c r="E15" i="5"/>
  <c r="E14" i="5"/>
  <c r="C2" i="3"/>
  <c r="C3" i="3"/>
  <c r="C4" i="3"/>
  <c r="D3" i="2" l="1"/>
  <c r="D4" i="2"/>
  <c r="D5" i="2"/>
  <c r="D6" i="2"/>
  <c r="D7" i="2"/>
  <c r="D2" i="2"/>
  <c r="C3" i="2"/>
  <c r="C4" i="2"/>
  <c r="C5" i="2"/>
  <c r="C6" i="2"/>
  <c r="C7" i="2"/>
  <c r="C2" i="2"/>
  <c r="B3" i="2"/>
  <c r="B4" i="2"/>
  <c r="B5" i="2"/>
  <c r="B6" i="2"/>
  <c r="B7" i="2"/>
  <c r="B2" i="2"/>
  <c r="D4" i="4" l="1"/>
  <c r="D5" i="4"/>
  <c r="D8" i="4"/>
  <c r="D7" i="4"/>
  <c r="D6" i="4"/>
  <c r="D3" i="4"/>
  <c r="D4" i="1"/>
  <c r="D5" i="1"/>
  <c r="D6" i="1"/>
  <c r="D7" i="1"/>
  <c r="D8" i="1"/>
  <c r="D3" i="1"/>
  <c r="B4" i="1"/>
  <c r="B5" i="1"/>
  <c r="B6" i="1"/>
  <c r="B7" i="1"/>
  <c r="B8" i="1"/>
  <c r="B3" i="1"/>
</calcChain>
</file>

<file path=xl/sharedStrings.xml><?xml version="1.0" encoding="utf-8"?>
<sst xmlns="http://schemas.openxmlformats.org/spreadsheetml/2006/main" count="149" uniqueCount="53">
  <si>
    <t>Einkaufspreis</t>
  </si>
  <si>
    <t>Zuschlag</t>
  </si>
  <si>
    <t>Verkaufspreis</t>
  </si>
  <si>
    <t>Menge</t>
  </si>
  <si>
    <t>Gesamtpreis</t>
  </si>
  <si>
    <t>Runden</t>
  </si>
  <si>
    <t>Ganzzahl</t>
  </si>
  <si>
    <t>Kürzen</t>
  </si>
  <si>
    <t>Anfang</t>
  </si>
  <si>
    <t>Ende</t>
  </si>
  <si>
    <t>Dauer</t>
  </si>
  <si>
    <t>Dauer gerundet</t>
  </si>
  <si>
    <t>Stadt</t>
  </si>
  <si>
    <t>München</t>
  </si>
  <si>
    <t>Hamburg</t>
  </si>
  <si>
    <t>Berlin</t>
  </si>
  <si>
    <t>Köln</t>
  </si>
  <si>
    <t>Frankfurt a.M.</t>
  </si>
  <si>
    <t>Wiesbaden</t>
  </si>
  <si>
    <t>Ulm</t>
  </si>
  <si>
    <t>Düsseldorf</t>
  </si>
  <si>
    <t>Dortmund</t>
  </si>
  <si>
    <t>Januar</t>
  </si>
  <si>
    <t>Februar</t>
  </si>
  <si>
    <t>März</t>
  </si>
  <si>
    <t>1. Quartal</t>
  </si>
  <si>
    <t>Zahl</t>
  </si>
  <si>
    <t>Funktion</t>
  </si>
  <si>
    <t>Ergebnis</t>
  </si>
  <si>
    <t>=RUNDEN(A2;2)</t>
  </si>
  <si>
    <t>=RUNDEN(A3;1)</t>
  </si>
  <si>
    <t>=RUNDEN(A4;0)</t>
  </si>
  <si>
    <t>=RUNDEN(A5;-1)</t>
  </si>
  <si>
    <t>=RUNDEN(A6;-2)</t>
  </si>
  <si>
    <t>=RUNDEN(A7;-3)</t>
  </si>
  <si>
    <t>=RUNDEN(A8;-4)</t>
  </si>
  <si>
    <t>=RUNDEN(A9;-5)</t>
  </si>
  <si>
    <t>=RUNDEN(A10;-6)</t>
  </si>
  <si>
    <t>Datum</t>
  </si>
  <si>
    <t>Monat</t>
  </si>
  <si>
    <t>Quartal</t>
  </si>
  <si>
    <t>gerundeter 
Endpreis</t>
  </si>
  <si>
    <t>Wert</t>
  </si>
  <si>
    <t>Aufrunden</t>
  </si>
  <si>
    <t>Abrunden</t>
  </si>
  <si>
    <t>Obergrenze</t>
  </si>
  <si>
    <t>VRunden</t>
  </si>
  <si>
    <t>Untergrenze</t>
  </si>
  <si>
    <t>gerundet auf 
5 Cent</t>
  </si>
  <si>
    <t>Endpreis</t>
  </si>
  <si>
    <t>Einkaufs-preis</t>
  </si>
  <si>
    <t>Alternative:</t>
  </si>
  <si>
    <t>gerundet auf 
50 Cent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</si>
</sst>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00%"/>
    <numFmt numFmtId="165" formatCode="_-* #,##0.00\ &quot;€&quot;_-;\-* #,##0.00\ &quot;€&quot;_-;_-* &quot;-&quot;?????\ &quot;€&quot;_-;_-@_-"/>
    <numFmt numFmtId="166" formatCode="_-* #,##0\ _€_-;\-* #,##0\ _€_-;_-* &quot;-&quot;??\ _€_-;_-@_-"/>
    <numFmt numFmtId="167" formatCode="_-* #,##0.0000\ _€_-;\-* #,##0.0000\ _€_-;_-* &quot;-&quot;??\ _€_-;_-@_-"/>
    <numFmt numFmtId="168" formatCode="0.0,,\ &quot;Mio&quot;"/>
    <numFmt numFmtId="170" formatCode="_-* #,##0.00\ [$€-407]_-;\-* #,##0.00\ [$€-407]_-;_-* &quot;-&quot;??\ [$€-407]_-;_-@_-"/>
    <numFmt numFmtId="175" formatCode="_-* #,##0.000000\ [$€-407]_-;\-* #,##0.000000\ [$€-407]_-;_-* &quot;-&quot;??\ [$€-407]_-;_-@_-"/>
  </numFmts>
  <fonts count="6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1"/>
      <color rgb="FFFA7D00"/>
      <name val="Calibri"/>
      <family val="2"/>
      <scheme val="minor"/>
    </font>
    <font>
      <b/>
      <sz val="11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2F2F2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4" borderId="2" applyNumberFormat="0" applyAlignment="0" applyProtection="0"/>
  </cellStyleXfs>
  <cellXfs count="49">
    <xf numFmtId="0" fontId="0" fillId="0" borderId="0" xfId="0"/>
    <xf numFmtId="44" fontId="0" fillId="0" borderId="0" xfId="2" applyFont="1"/>
    <xf numFmtId="44" fontId="0" fillId="0" borderId="0" xfId="0" applyNumberFormat="1"/>
    <xf numFmtId="165" fontId="0" fillId="0" borderId="0" xfId="0" applyNumberFormat="1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166" fontId="0" fillId="0" borderId="0" xfId="1" applyNumberFormat="1" applyFont="1" applyAlignment="1">
      <alignment horizontal="right"/>
    </xf>
    <xf numFmtId="0" fontId="0" fillId="2" borderId="0" xfId="0" applyFill="1"/>
    <xf numFmtId="0" fontId="0" fillId="3" borderId="0" xfId="0" applyFill="1"/>
    <xf numFmtId="0" fontId="0" fillId="0" borderId="0" xfId="0" applyNumberFormat="1"/>
    <xf numFmtId="0" fontId="0" fillId="0" borderId="0" xfId="0" applyNumberFormat="1" applyAlignment="1">
      <alignment horizontal="center"/>
    </xf>
    <xf numFmtId="0" fontId="0" fillId="0" borderId="0" xfId="0" applyAlignment="1">
      <alignment vertical="top"/>
    </xf>
    <xf numFmtId="0" fontId="0" fillId="0" borderId="0" xfId="0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20" fontId="0" fillId="0" borderId="0" xfId="0" applyNumberFormat="1" applyAlignment="1">
      <alignment horizontal="center"/>
    </xf>
    <xf numFmtId="20" fontId="0" fillId="0" borderId="0" xfId="0" quotePrefix="1" applyNumberFormat="1" applyAlignment="1">
      <alignment horizontal="center"/>
    </xf>
    <xf numFmtId="0" fontId="0" fillId="0" borderId="0" xfId="0" quotePrefix="1" applyNumberFormat="1" applyAlignment="1">
      <alignment horizontal="center" wrapText="1"/>
    </xf>
    <xf numFmtId="43" fontId="0" fillId="0" borderId="0" xfId="1" applyFont="1"/>
    <xf numFmtId="166" fontId="0" fillId="0" borderId="0" xfId="1" applyNumberFormat="1" applyFont="1"/>
    <xf numFmtId="0" fontId="0" fillId="0" borderId="0" xfId="0" quotePrefix="1"/>
    <xf numFmtId="3" fontId="0" fillId="0" borderId="0" xfId="0" quotePrefix="1" applyNumberFormat="1"/>
    <xf numFmtId="167" fontId="0" fillId="0" borderId="0" xfId="1" applyNumberFormat="1" applyFont="1"/>
    <xf numFmtId="167" fontId="0" fillId="0" borderId="1" xfId="1" applyNumberFormat="1" applyFont="1" applyBorder="1"/>
    <xf numFmtId="0" fontId="0" fillId="0" borderId="1" xfId="0" quotePrefix="1" applyBorder="1"/>
    <xf numFmtId="43" fontId="0" fillId="0" borderId="1" xfId="1" applyFont="1" applyBorder="1"/>
    <xf numFmtId="168" fontId="0" fillId="0" borderId="0" xfId="1" applyNumberFormat="1" applyFont="1"/>
    <xf numFmtId="14" fontId="0" fillId="0" borderId="0" xfId="0" applyNumberFormat="1"/>
    <xf numFmtId="0" fontId="0" fillId="0" borderId="0" xfId="0" applyAlignment="1">
      <alignment horizontal="right" indent="1"/>
    </xf>
    <xf numFmtId="0" fontId="0" fillId="0" borderId="0" xfId="0" quotePrefix="1" applyAlignment="1">
      <alignment horizontal="center"/>
    </xf>
    <xf numFmtId="44" fontId="0" fillId="0" borderId="3" xfId="0" applyNumberFormat="1" applyBorder="1"/>
    <xf numFmtId="44" fontId="0" fillId="0" borderId="4" xfId="0" applyNumberFormat="1" applyBorder="1"/>
    <xf numFmtId="44" fontId="0" fillId="0" borderId="5" xfId="0" applyNumberFormat="1" applyBorder="1"/>
    <xf numFmtId="0" fontId="0" fillId="0" borderId="3" xfId="0" quotePrefix="1" applyNumberFormat="1" applyBorder="1" applyAlignment="1">
      <alignment horizontal="center" wrapText="1"/>
    </xf>
    <xf numFmtId="0" fontId="0" fillId="0" borderId="4" xfId="0" applyNumberFormat="1" applyBorder="1" applyAlignment="1">
      <alignment horizontal="center"/>
    </xf>
    <xf numFmtId="0" fontId="0" fillId="0" borderId="5" xfId="0" applyNumberFormat="1" applyBorder="1" applyAlignment="1">
      <alignment horizontal="center"/>
    </xf>
    <xf numFmtId="10" fontId="0" fillId="0" borderId="0" xfId="0" applyNumberFormat="1"/>
    <xf numFmtId="170" fontId="0" fillId="0" borderId="0" xfId="0" applyNumberFormat="1"/>
    <xf numFmtId="175" fontId="0" fillId="0" borderId="0" xfId="0" applyNumberFormat="1"/>
    <xf numFmtId="0" fontId="0" fillId="6" borderId="7" xfId="0" applyFont="1" applyFill="1" applyBorder="1" applyAlignment="1">
      <alignment horizontal="center"/>
    </xf>
    <xf numFmtId="2" fontId="0" fillId="6" borderId="7" xfId="0" applyNumberFormat="1" applyFont="1" applyFill="1" applyBorder="1" applyAlignment="1">
      <alignment horizontal="center"/>
    </xf>
    <xf numFmtId="0" fontId="0" fillId="6" borderId="8" xfId="0" applyFont="1" applyFill="1" applyBorder="1" applyAlignment="1">
      <alignment horizontal="center"/>
    </xf>
    <xf numFmtId="0" fontId="5" fillId="5" borderId="9" xfId="0" applyFont="1" applyFill="1" applyBorder="1"/>
    <xf numFmtId="0" fontId="5" fillId="5" borderId="10" xfId="0" applyFont="1" applyFill="1" applyBorder="1"/>
    <xf numFmtId="0" fontId="5" fillId="5" borderId="11" xfId="0" applyFont="1" applyFill="1" applyBorder="1"/>
    <xf numFmtId="44" fontId="2" fillId="6" borderId="6" xfId="2" applyNumberFormat="1" applyFont="1" applyFill="1" applyBorder="1"/>
    <xf numFmtId="0" fontId="3" fillId="0" borderId="0" xfId="3" applyAlignment="1">
      <alignment horizontal="center"/>
    </xf>
    <xf numFmtId="0" fontId="4" fillId="4" borderId="2" xfId="4"/>
    <xf numFmtId="164" fontId="4" fillId="4" borderId="2" xfId="4" applyNumberFormat="1"/>
  </cellXfs>
  <cellStyles count="5">
    <cellStyle name="Berechnung" xfId="4" builtinId="22"/>
    <cellStyle name="Komma" xfId="1" builtinId="3"/>
    <cellStyle name="Standard" xfId="0" builtinId="0"/>
    <cellStyle name="Überschrift" xfId="3" builtinId="15"/>
    <cellStyle name="Währung" xfId="2" builtinId="4"/>
  </cellStyles>
  <dxfs count="96">
    <dxf>
      <numFmt numFmtId="165" formatCode="_-* #,##0.00\ &quot;€&quot;_-;\-* #,##0.00\ &quot;€&quot;_-;_-* &quot;-&quot;???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66" formatCode="_-* #,##0\ _€_-;\-* #,##0\ _€_-;_-* &quot;-&quot;??\ _€_-;_-@_-"/>
      <alignment horizontal="right" vertical="bottom" textRotation="0" wrapText="0" indent="0" justifyLastLine="0" shrinkToFit="0" readingOrder="0"/>
    </dxf>
    <dxf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</dxf>
    <dxf>
      <numFmt numFmtId="165" formatCode="_-* #,##0.00\ &quot;€&quot;_-;\-* #,##0.00\ &quot;€&quot;_-;_-* &quot;-&quot;???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66" formatCode="_-* #,##0\ _€_-;\-* #,##0\ _€_-;_-* &quot;-&quot;??\ _€_-;_-@_-"/>
      <alignment horizontal="right" vertical="bottom" textRotation="0" wrapText="0" indent="0" justifyLastLine="0" shrinkToFit="0" readingOrder="0"/>
    </dxf>
    <dxf>
      <numFmt numFmtId="34" formatCode="_-* #,##0.00\ &quot;€&quot;_-;\-* #,##0.00\ &quot;€&quot;_-;_-* &quot;-&quot;??\ &quot;€&quot;_-;_-@_-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</dxf>
    <dxf>
      <numFmt numFmtId="165" formatCode="_-* #,##0.00\ &quot;€&quot;_-;\-* #,##0.00\ &quot;€&quot;_-;_-* &quot;-&quot;???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66" formatCode="_-* #,##0\ _€_-;\-* #,##0\ _€_-;_-* &quot;-&quot;??\ _€_-;_-@_-"/>
      <alignment horizontal="right" vertical="bottom" textRotation="0" wrapText="0" indent="0" justifyLastLine="0" shrinkToFit="0" readingOrder="0"/>
    </dxf>
    <dxf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</dxf>
    <dxf>
      <numFmt numFmtId="170" formatCode="_-* #,##0.00\ [$€-407]_-;\-* #,##0.00\ [$€-407]_-;_-* &quot;-&quot;??\ [$€-407]_-;_-@_-"/>
    </dxf>
    <dxf>
      <numFmt numFmtId="175" formatCode="_-* #,##0.000000\ [$€-407]_-;\-* #,##0.000000\ [$€-407]_-;_-* &quot;-&quot;??\ [$€-407]_-;_-@_-"/>
    </dxf>
    <dxf>
      <numFmt numFmtId="14" formatCode="0.00%"/>
    </dxf>
    <dxf>
      <numFmt numFmtId="170" formatCode="_-* #,##0.00\ [$€-407]_-;\-* #,##0.00\ [$€-407]_-;_-* &quot;-&quot;??\ [$€-407]_-;_-@_-"/>
    </dxf>
    <dxf>
      <alignment horizontal="center" vertical="top" textRotation="0" wrapText="1" indent="0" justifyLastLine="0" shrinkToFit="0" readingOrder="0"/>
    </dxf>
    <dxf>
      <numFmt numFmtId="170" formatCode="_-* #,##0.00\ [$€-407]_-;\-* #,##0.00\ [$€-407]_-;_-* &quot;-&quot;??\ [$€-407]_-;_-@_-"/>
    </dxf>
    <dxf>
      <numFmt numFmtId="175" formatCode="_-* #,##0.000000\ [$€-407]_-;\-* #,##0.000000\ [$€-407]_-;_-* &quot;-&quot;??\ [$€-407]_-;_-@_-"/>
    </dxf>
    <dxf>
      <numFmt numFmtId="14" formatCode="0.00%"/>
    </dxf>
    <dxf>
      <numFmt numFmtId="170" formatCode="_-* #,##0.00\ [$€-407]_-;\-* #,##0.00\ [$€-407]_-;_-* &quot;-&quot;??\ [$€-407]_-;_-@_-"/>
    </dxf>
    <dxf>
      <alignment horizontal="center" vertical="top" textRotation="0" wrapText="1" indent="0" justifyLastLine="0" shrinkToFit="0" readingOrder="0"/>
    </dxf>
    <dxf>
      <numFmt numFmtId="170" formatCode="_-* #,##0.00\ [$€-407]_-;\-* #,##0.00\ [$€-407]_-;_-* &quot;-&quot;??\ [$€-407]_-;_-@_-"/>
    </dxf>
    <dxf>
      <numFmt numFmtId="175" formatCode="_-* #,##0.000000\ [$€-407]_-;\-* #,##0.000000\ [$€-407]_-;_-* &quot;-&quot;??\ [$€-407]_-;_-@_-"/>
    </dxf>
    <dxf>
      <numFmt numFmtId="14" formatCode="0.00%"/>
    </dxf>
    <dxf>
      <numFmt numFmtId="170" formatCode="_-* #,##0.00\ [$€-407]_-;\-* #,##0.00\ [$€-407]_-;_-* &quot;-&quot;??\ [$€-407]_-;_-@_-"/>
    </dxf>
    <dxf>
      <alignment horizontal="center" vertical="top" textRotation="0" wrapText="1" indent="0" justifyLastLine="0" shrinkToFit="0" readingOrder="0"/>
    </dxf>
    <dxf>
      <numFmt numFmtId="170" formatCode="_-* #,##0.00\ [$€-407]_-;\-* #,##0.00\ [$€-407]_-;_-* &quot;-&quot;??\ [$€-407]_-;_-@_-"/>
    </dxf>
    <dxf>
      <numFmt numFmtId="175" formatCode="_-* #,##0.000000\ [$€-407]_-;\-* #,##0.000000\ [$€-407]_-;_-* &quot;-&quot;??\ [$€-407]_-;_-@_-"/>
    </dxf>
    <dxf>
      <numFmt numFmtId="14" formatCode="0.00%"/>
    </dxf>
    <dxf>
      <numFmt numFmtId="170" formatCode="_-* #,##0.00\ [$€-407]_-;\-* #,##0.00\ [$€-407]_-;_-* &quot;-&quot;??\ [$€-407]_-;_-@_-"/>
    </dxf>
    <dxf>
      <alignment horizontal="center" vertical="top" textRotation="0" wrapText="1" indent="0" justifyLastLine="0" shrinkToFit="0" readingOrder="0"/>
    </dxf>
    <dxf>
      <numFmt numFmtId="170" formatCode="_-* #,##0.00\ [$€-407]_-;\-* #,##0.00\ [$€-407]_-;_-* &quot;-&quot;??\ [$€-407]_-;_-@_-"/>
    </dxf>
    <dxf>
      <numFmt numFmtId="170" formatCode="_-* #,##0.00\ [$€-407]_-;\-* #,##0.00\ [$€-407]_-;_-* &quot;-&quot;??\ [$€-407]_-;_-@_-"/>
    </dxf>
    <dxf>
      <numFmt numFmtId="175" formatCode="_-* #,##0.000000\ [$€-407]_-;\-* #,##0.000000\ [$€-407]_-;_-* &quot;-&quot;??\ [$€-407]_-;_-@_-"/>
    </dxf>
    <dxf>
      <numFmt numFmtId="14" formatCode="0.00%"/>
    </dxf>
    <dxf>
      <numFmt numFmtId="170" formatCode="_-* #,##0.00\ [$€-407]_-;\-* #,##0.00\ [$€-407]_-;_-* &quot;-&quot;??\ [$€-407]_-;_-@_-"/>
    </dxf>
    <dxf>
      <alignment horizontal="center" vertical="top" textRotation="0" wrapText="1" indent="0" justifyLastLine="0" shrinkToFit="0" readingOrder="0"/>
    </dxf>
    <dxf>
      <numFmt numFmtId="175" formatCode="_-* #,##0.000000\ [$€-407]_-;\-* #,##0.000000\ [$€-407]_-;_-* &quot;-&quot;??\ [$€-407]_-;_-@_-"/>
    </dxf>
    <dxf>
      <numFmt numFmtId="14" formatCode="0.00%"/>
    </dxf>
    <dxf>
      <numFmt numFmtId="170" formatCode="_-* #,##0.00\ [$€-407]_-;\-* #,##0.00\ [$€-407]_-;_-* &quot;-&quot;??\ [$€-407]_-;_-@_-"/>
    </dxf>
    <dxf>
      <alignment horizontal="center" vertical="top" textRotation="0" wrapText="1" indent="0" justifyLastLine="0" shrinkToFit="0" readingOrder="0"/>
    </dxf>
    <dxf>
      <numFmt numFmtId="170" formatCode="_-* #,##0.00\ [$€-407]_-;\-* #,##0.00\ [$€-407]_-;_-* &quot;-&quot;??\ [$€-407]_-;_-@_-"/>
    </dxf>
    <dxf>
      <numFmt numFmtId="175" formatCode="_-* #,##0.000000\ [$€-407]_-;\-* #,##0.000000\ [$€-407]_-;_-* &quot;-&quot;??\ [$€-407]_-;_-@_-"/>
    </dxf>
    <dxf>
      <numFmt numFmtId="14" formatCode="0.00%"/>
    </dxf>
    <dxf>
      <numFmt numFmtId="170" formatCode="_-* #,##0.00\ [$€-407]_-;\-* #,##0.00\ [$€-407]_-;_-* &quot;-&quot;??\ [$€-407]_-;_-@_-"/>
    </dxf>
    <dxf>
      <alignment horizontal="center" vertical="top" textRotation="0" wrapText="1" indent="0" justifyLastLine="0" shrinkToFit="0" readingOrder="0"/>
    </dxf>
    <dxf>
      <numFmt numFmtId="170" formatCode="_-* #,##0.00\ [$€-407]_-;\-* #,##0.00\ [$€-407]_-;_-* &quot;-&quot;??\ [$€-407]_-;_-@_-"/>
    </dxf>
    <dxf>
      <numFmt numFmtId="175" formatCode="_-* #,##0.000000\ [$€-407]_-;\-* #,##0.000000\ [$€-407]_-;_-* &quot;-&quot;??\ [$€-407]_-;_-@_-"/>
    </dxf>
    <dxf>
      <numFmt numFmtId="14" formatCode="0.00%"/>
    </dxf>
    <dxf>
      <numFmt numFmtId="170" formatCode="_-* #,##0.00\ [$€-407]_-;\-* #,##0.00\ [$€-407]_-;_-* &quot;-&quot;??\ [$€-407]_-;_-@_-"/>
    </dxf>
    <dxf>
      <alignment horizontal="center" vertical="top" textRotation="0" wrapText="1" indent="0" justifyLastLine="0" shrinkToFit="0" readingOrder="0"/>
    </dxf>
    <dxf>
      <numFmt numFmtId="170" formatCode="_-* #,##0.00\ [$€-407]_-;\-* #,##0.00\ [$€-407]_-;_-* &quot;-&quot;??\ [$€-407]_-;_-@_-"/>
    </dxf>
    <dxf>
      <numFmt numFmtId="14" formatCode="0.00%"/>
    </dxf>
    <dxf>
      <numFmt numFmtId="170" formatCode="_-* #,##0.00\ [$€-407]_-;\-* #,##0.00\ [$€-407]_-;_-* &quot;-&quot;??\ [$€-407]_-;_-@_-"/>
    </dxf>
    <dxf>
      <alignment horizontal="center" vertical="top" textRotation="0" wrapText="1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right" vertical="bottom" textRotation="0" wrapText="0" relativeIndent="1" justifyLastLine="0" shrinkToFit="0" readingOrder="0"/>
    </dxf>
    <dxf>
      <numFmt numFmtId="19" formatCode="dd/mm/yyyy"/>
    </dxf>
    <dxf>
      <numFmt numFmtId="170" formatCode="_-* #,##0.00\ [$€-407]_-;\-* #,##0.00\ [$€-407]_-;_-* &quot;-&quot;??\ [$€-407]_-;_-@_-"/>
    </dxf>
    <dxf>
      <alignment horizontal="center" vertical="top" textRotation="0" wrapText="1" indent="0" justifyLastLine="0" shrinkToFit="0" readingOrder="0"/>
    </dxf>
    <dxf>
      <numFmt numFmtId="14" formatCode="0.00%"/>
    </dxf>
    <dxf>
      <numFmt numFmtId="170" formatCode="_-* #,##0.00\ [$€-407]_-;\-* #,##0.00\ [$€-407]_-;_-* &quot;-&quot;??\ [$€-407]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66" formatCode="_-* #,##0\ _€_-;\-* #,##0\ _€_-;_-* &quot;-&quot;??\ _€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</dxf>
    <dxf>
      <numFmt numFmtId="166" formatCode="_-* #,##0\ _€_-;\-* #,##0\ _€_-;_-* &quot;-&quot;??\ _€_-;_-@_-"/>
    </dxf>
    <dxf>
      <numFmt numFmtId="166" formatCode="_-* #,##0\ _€_-;\-* #,##0\ _€_-;_-* &quot;-&quot;??\ _€_-;_-@_-"/>
    </dxf>
    <dxf>
      <numFmt numFmtId="166" formatCode="_-* #,##0\ _€_-;\-* #,##0\ _€_-;_-* &quot;-&quot;??\ _€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66" formatCode="_-* #,##0\ _€_-;\-* #,##0\ _€_-;_-* &quot;-&quot;??\ _€_-;_-@_-"/>
    </dxf>
    <dxf>
      <numFmt numFmtId="166" formatCode="_-* #,##0\ _€_-;\-* #,##0\ _€_-;_-* &quot;-&quot;??\ _€_-;_-@_-"/>
    </dxf>
    <dxf>
      <numFmt numFmtId="166" formatCode="_-* #,##0\ _€_-;\-* #,##0\ _€_-;_-* &quot;-&quot;??\ _€_-;_-@_-"/>
    </dxf>
    <dxf>
      <numFmt numFmtId="166" formatCode="_-* #,##0\ _€_-;\-* #,##0\ _€_-;_-* &quot;-&quot;??\ _€_-;_-@_-"/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</dxf>
    <dxf>
      <numFmt numFmtId="25" formatCode="hh:mm"/>
      <alignment horizontal="center" textRotation="0" wrapText="0" indent="0" justifyLastLine="0" shrinkToFit="0" readingOrder="0"/>
    </dxf>
    <dxf>
      <numFmt numFmtId="25" formatCode="hh:mm"/>
      <alignment horizontal="center" textRotation="0" wrapText="0" indent="0" justifyLastLine="0" shrinkToFit="0" readingOrder="0"/>
    </dxf>
    <dxf>
      <numFmt numFmtId="25" formatCode="hh:mm"/>
      <alignment horizontal="center" textRotation="0" wrapText="0" indent="0" justifyLastLine="0" shrinkToFit="0" readingOrder="0"/>
    </dxf>
    <dxf>
      <alignment vertical="top" textRotation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right" vertical="bottom" textRotation="0" wrapText="0" relativeIndent="1" justifyLastLine="0" shrinkToFit="0" readingOrder="0"/>
    </dxf>
    <dxf>
      <numFmt numFmtId="19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66" formatCode="_-* #,##0\ _€_-;\-* #,##0\ _€_-;_-* &quot;-&quot;??\ _€_-;_-@_-"/>
    </dxf>
    <dxf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66" formatCode="_-* #,##0\ _€_-;\-* #,##0\ _€_-;_-* &quot;-&quot;??\ _€_-;_-@_-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</dxf>
    <dxf>
      <numFmt numFmtId="166" formatCode="_-* #,##0\ _€_-;\-* #,##0\ _€_-;_-* &quot;-&quot;??\ _€_-;_-@_-"/>
    </dxf>
    <dxf>
      <numFmt numFmtId="166" formatCode="_-* #,##0\ _€_-;\-* #,##0\ _€_-;_-* &quot;-&quot;??\ _€_-;_-@_-"/>
    </dxf>
    <dxf>
      <numFmt numFmtId="166" formatCode="_-* #,##0\ _€_-;\-* #,##0\ _€_-;_-* &quot;-&quot;??\ _€_-;_-@_-"/>
    </dxf>
    <dxf>
      <numFmt numFmtId="166" formatCode="_-* #,##0\ _€_-;\-* #,##0\ _€_-;_-* &quot;-&quot;??\ _€_-;_-@_-"/>
    </dxf>
    <dxf>
      <numFmt numFmtId="166" formatCode="_-* #,##0\ _€_-;\-* #,##0\ _€_-;_-* &quot;-&quot;??\ _€_-;_-@_-"/>
    </dxf>
    <dxf>
      <numFmt numFmtId="166" formatCode="_-* #,##0\ _€_-;\-* #,##0\ _€_-;_-* &quot;-&quot;??\ _€_-;_-@_-"/>
    </dxf>
    <dxf>
      <numFmt numFmtId="25" formatCode="hh:mm"/>
      <alignment horizontal="center" textRotation="0" wrapText="0" indent="0" justifyLastLine="0" shrinkToFit="0" readingOrder="0"/>
    </dxf>
    <dxf>
      <numFmt numFmtId="25" formatCode="hh:mm"/>
      <alignment horizontal="center" textRotation="0" wrapText="0" indent="0" justifyLastLine="0" shrinkToFit="0" readingOrder="0"/>
    </dxf>
    <dxf>
      <numFmt numFmtId="25" formatCode="hh:mm"/>
      <alignment horizontal="center" textRotation="0" wrapText="0" indent="0" justifyLastLine="0" shrinkToFit="0" readingOrder="0"/>
    </dxf>
    <dxf>
      <alignment vertical="top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'Zehner, Hunderter (2)'!$E$1</c:f>
              <c:strCache>
                <c:ptCount val="1"/>
                <c:pt idx="0">
                  <c:v>1. Quartal</c:v>
                </c:pt>
              </c:strCache>
            </c:strRef>
          </c:tx>
          <c:invertIfNegative val="0"/>
          <c:cat>
            <c:strRef>
              <c:f>'Zehner, Hunderter (2)'!$A$2:$A$10</c:f>
              <c:strCache>
                <c:ptCount val="9"/>
                <c:pt idx="0">
                  <c:v>Düsseldorf</c:v>
                </c:pt>
                <c:pt idx="1">
                  <c:v>Dortmund</c:v>
                </c:pt>
                <c:pt idx="2">
                  <c:v>Berlin</c:v>
                </c:pt>
                <c:pt idx="3">
                  <c:v>Frankfurt a.M.</c:v>
                </c:pt>
                <c:pt idx="4">
                  <c:v>Köln</c:v>
                </c:pt>
                <c:pt idx="5">
                  <c:v>Wiesbaden</c:v>
                </c:pt>
                <c:pt idx="6">
                  <c:v>München</c:v>
                </c:pt>
                <c:pt idx="7">
                  <c:v>Ulm</c:v>
                </c:pt>
                <c:pt idx="8">
                  <c:v>Hamburg</c:v>
                </c:pt>
              </c:strCache>
            </c:strRef>
          </c:cat>
          <c:val>
            <c:numRef>
              <c:f>'Zehner, Hunderter (2)'!$E$2:$E$10</c:f>
              <c:numCache>
                <c:formatCode>_-* #,##0\ _€_-;\-* #,##0\ _€_-;_-* "-"??\ _€_-;_-@_-</c:formatCode>
                <c:ptCount val="9"/>
                <c:pt idx="0">
                  <c:v>2234340</c:v>
                </c:pt>
                <c:pt idx="1">
                  <c:v>2380042</c:v>
                </c:pt>
                <c:pt idx="2">
                  <c:v>2010579</c:v>
                </c:pt>
                <c:pt idx="3">
                  <c:v>1884396</c:v>
                </c:pt>
                <c:pt idx="4">
                  <c:v>2036464</c:v>
                </c:pt>
                <c:pt idx="5">
                  <c:v>1943193</c:v>
                </c:pt>
                <c:pt idx="6">
                  <c:v>2065365</c:v>
                </c:pt>
                <c:pt idx="7">
                  <c:v>2240805</c:v>
                </c:pt>
                <c:pt idx="8">
                  <c:v>1914108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1024128"/>
        <c:axId val="271025664"/>
      </c:barChart>
      <c:catAx>
        <c:axId val="271024128"/>
        <c:scaling>
          <c:orientation val="minMax"/>
        </c:scaling>
        <c:delete val="0"/>
        <c:axPos val="b"/>
        <c:majorTickMark val="out"/>
        <c:minorTickMark val="none"/>
        <c:tickLblPos val="nextTo"/>
        <c:crossAx val="271025664"/>
        <c:crosses val="autoZero"/>
        <c:auto val="1"/>
        <c:lblAlgn val="ctr"/>
        <c:lblOffset val="100"/>
        <c:noMultiLvlLbl val="0"/>
      </c:catAx>
      <c:valAx>
        <c:axId val="271025664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2710241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'Zehner, Hunderter (Lösung)'!$E$1</c:f>
              <c:strCache>
                <c:ptCount val="1"/>
                <c:pt idx="0">
                  <c:v>1. Quartal</c:v>
                </c:pt>
              </c:strCache>
            </c:strRef>
          </c:tx>
          <c:invertIfNegative val="0"/>
          <c:cat>
            <c:strRef>
              <c:f>'Zehner, Hunderter (Lösung)'!$A$2:$A$10</c:f>
              <c:strCache>
                <c:ptCount val="9"/>
                <c:pt idx="0">
                  <c:v>Düsseldorf</c:v>
                </c:pt>
                <c:pt idx="1">
                  <c:v>Dortmund</c:v>
                </c:pt>
                <c:pt idx="2">
                  <c:v>Berlin</c:v>
                </c:pt>
                <c:pt idx="3">
                  <c:v>Frankfurt a.M.</c:v>
                </c:pt>
                <c:pt idx="4">
                  <c:v>Köln</c:v>
                </c:pt>
                <c:pt idx="5">
                  <c:v>Wiesbaden</c:v>
                </c:pt>
                <c:pt idx="6">
                  <c:v>München</c:v>
                </c:pt>
                <c:pt idx="7">
                  <c:v>Ulm</c:v>
                </c:pt>
                <c:pt idx="8">
                  <c:v>Hamburg</c:v>
                </c:pt>
              </c:strCache>
            </c:strRef>
          </c:cat>
          <c:val>
            <c:numRef>
              <c:f>'Zehner, Hunderter (Lösung)'!$E$2:$E$10</c:f>
              <c:numCache>
                <c:formatCode>_-* #,##0\ _€_-;\-* #,##0\ _€_-;_-* "-"??\ _€_-;_-@_-</c:formatCode>
                <c:ptCount val="9"/>
                <c:pt idx="0">
                  <c:v>2200000</c:v>
                </c:pt>
                <c:pt idx="1">
                  <c:v>2400000</c:v>
                </c:pt>
                <c:pt idx="2">
                  <c:v>2000000</c:v>
                </c:pt>
                <c:pt idx="3">
                  <c:v>1900000</c:v>
                </c:pt>
                <c:pt idx="4">
                  <c:v>2000000</c:v>
                </c:pt>
                <c:pt idx="5">
                  <c:v>1900000</c:v>
                </c:pt>
                <c:pt idx="6">
                  <c:v>2100000</c:v>
                </c:pt>
                <c:pt idx="7">
                  <c:v>2200000</c:v>
                </c:pt>
                <c:pt idx="8">
                  <c:v>1900000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240768"/>
        <c:axId val="116242304"/>
      </c:barChart>
      <c:catAx>
        <c:axId val="116240768"/>
        <c:scaling>
          <c:orientation val="minMax"/>
        </c:scaling>
        <c:delete val="0"/>
        <c:axPos val="b"/>
        <c:majorTickMark val="out"/>
        <c:minorTickMark val="none"/>
        <c:tickLblPos val="nextTo"/>
        <c:crossAx val="116242304"/>
        <c:crosses val="autoZero"/>
        <c:auto val="1"/>
        <c:lblAlgn val="ctr"/>
        <c:lblOffset val="100"/>
        <c:noMultiLvlLbl val="0"/>
      </c:catAx>
      <c:valAx>
        <c:axId val="1162423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 Mio.</a:t>
                </a:r>
              </a:p>
            </c:rich>
          </c:tx>
          <c:layout/>
          <c:overlay val="0"/>
        </c:title>
        <c:numFmt formatCode="0.0,," sourceLinked="0"/>
        <c:majorTickMark val="out"/>
        <c:minorTickMark val="none"/>
        <c:tickLblPos val="nextTo"/>
        <c:crossAx val="1162407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2</xdr:row>
      <xdr:rowOff>28575</xdr:rowOff>
    </xdr:from>
    <xdr:to>
      <xdr:col>6</xdr:col>
      <xdr:colOff>238125</xdr:colOff>
      <xdr:row>7</xdr:row>
      <xdr:rowOff>152400</xdr:rowOff>
    </xdr:to>
    <xdr:sp macro="" textlink="">
      <xdr:nvSpPr>
        <xdr:cNvPr id="2" name="Gefaltete Ecke 1"/>
        <xdr:cNvSpPr/>
      </xdr:nvSpPr>
      <xdr:spPr>
        <a:xfrm>
          <a:off x="4533900" y="409575"/>
          <a:ext cx="1581150" cy="1028700"/>
        </a:xfrm>
        <a:prstGeom prst="foldedCorne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DE" sz="1100"/>
            <a:t>Berechnen Sie den Verkaufspreis auf</a:t>
          </a:r>
          <a:r>
            <a:rPr lang="de-DE" sz="1100" baseline="0"/>
            <a:t> zwei Nachkommastellen genau!</a:t>
          </a:r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323850</xdr:colOff>
      <xdr:row>0</xdr:row>
      <xdr:rowOff>190500</xdr:rowOff>
    </xdr:from>
    <xdr:to>
      <xdr:col>6</xdr:col>
      <xdr:colOff>228600</xdr:colOff>
      <xdr:row>3</xdr:row>
      <xdr:rowOff>171450</xdr:rowOff>
    </xdr:to>
    <xdr:sp macro="" textlink="">
      <xdr:nvSpPr>
        <xdr:cNvPr id="2" name="Gefaltete Ecke 1"/>
        <xdr:cNvSpPr/>
      </xdr:nvSpPr>
      <xdr:spPr>
        <a:xfrm>
          <a:off x="4648200" y="190500"/>
          <a:ext cx="1581150" cy="542925"/>
        </a:xfrm>
        <a:prstGeom prst="foldedCorne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DE" sz="1100"/>
            <a:t>Runden Sie die Dauer</a:t>
          </a:r>
          <a:r>
            <a:rPr lang="de-DE" sz="1100" baseline="0"/>
            <a:t> auf ganze Stunden!</a:t>
          </a:r>
          <a:endParaRPr lang="de-DE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704849</xdr:colOff>
      <xdr:row>1</xdr:row>
      <xdr:rowOff>38100</xdr:rowOff>
    </xdr:from>
    <xdr:to>
      <xdr:col>15</xdr:col>
      <xdr:colOff>752474</xdr:colOff>
      <xdr:row>19</xdr:row>
      <xdr:rowOff>19050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381000</xdr:colOff>
      <xdr:row>0</xdr:row>
      <xdr:rowOff>171451</xdr:rowOff>
    </xdr:from>
    <xdr:to>
      <xdr:col>7</xdr:col>
      <xdr:colOff>285750</xdr:colOff>
      <xdr:row>6</xdr:row>
      <xdr:rowOff>114301</xdr:rowOff>
    </xdr:to>
    <xdr:sp macro="" textlink="">
      <xdr:nvSpPr>
        <xdr:cNvPr id="3" name="Gefaltete Ecke 2"/>
        <xdr:cNvSpPr/>
      </xdr:nvSpPr>
      <xdr:spPr>
        <a:xfrm>
          <a:off x="5114925" y="171451"/>
          <a:ext cx="1581150" cy="1028700"/>
        </a:xfrm>
        <a:prstGeom prst="foldedCorne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DE" sz="1100"/>
            <a:t>Runden Sie die Summe in Spalte E auf Hunderttausende! </a:t>
          </a:r>
        </a:p>
      </xdr:txBody>
    </xdr:sp>
    <xdr:clientData/>
  </xdr:twoCellAnchor>
  <xdr:twoCellAnchor>
    <xdr:from>
      <xdr:col>5</xdr:col>
      <xdr:colOff>352425</xdr:colOff>
      <xdr:row>12</xdr:row>
      <xdr:rowOff>85726</xdr:rowOff>
    </xdr:from>
    <xdr:to>
      <xdr:col>7</xdr:col>
      <xdr:colOff>257175</xdr:colOff>
      <xdr:row>18</xdr:row>
      <xdr:rowOff>28576</xdr:rowOff>
    </xdr:to>
    <xdr:sp macro="" textlink="">
      <xdr:nvSpPr>
        <xdr:cNvPr id="4" name="Gefaltete Ecke 3"/>
        <xdr:cNvSpPr/>
      </xdr:nvSpPr>
      <xdr:spPr>
        <a:xfrm>
          <a:off x="5086350" y="2257426"/>
          <a:ext cx="1581150" cy="1028700"/>
        </a:xfrm>
        <a:prstGeom prst="foldedCorne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DE" sz="1100"/>
            <a:t>Runden Sie die Summe in Spalte E auf  Millionen und</a:t>
          </a:r>
          <a:r>
            <a:rPr lang="de-DE" sz="1100" baseline="0"/>
            <a:t> fügen Sie an die Zahlen "Mio" an.</a:t>
          </a:r>
          <a:r>
            <a:rPr lang="de-DE" sz="1100"/>
            <a:t> </a:t>
          </a:r>
        </a:p>
      </xdr:txBody>
    </xdr:sp>
    <xdr:clientData/>
  </xdr:twoCellAnchor>
  <xdr:twoCellAnchor>
    <xdr:from>
      <xdr:col>10</xdr:col>
      <xdr:colOff>771525</xdr:colOff>
      <xdr:row>19</xdr:row>
      <xdr:rowOff>142876</xdr:rowOff>
    </xdr:from>
    <xdr:to>
      <xdr:col>12</xdr:col>
      <xdr:colOff>676275</xdr:colOff>
      <xdr:row>25</xdr:row>
      <xdr:rowOff>85726</xdr:rowOff>
    </xdr:to>
    <xdr:sp macro="" textlink="">
      <xdr:nvSpPr>
        <xdr:cNvPr id="5" name="Gefaltete Ecke 4"/>
        <xdr:cNvSpPr/>
      </xdr:nvSpPr>
      <xdr:spPr>
        <a:xfrm>
          <a:off x="9696450" y="3581401"/>
          <a:ext cx="1581150" cy="1028700"/>
        </a:xfrm>
        <a:prstGeom prst="foldedCorne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DE" sz="1100"/>
            <a:t>Stellen Sie  die Achsenbeschriftung als "0,0 Mio" dar.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285749</xdr:colOff>
      <xdr:row>1</xdr:row>
      <xdr:rowOff>19050</xdr:rowOff>
    </xdr:from>
    <xdr:to>
      <xdr:col>12</xdr:col>
      <xdr:colOff>333374</xdr:colOff>
      <xdr:row>19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0</xdr:row>
      <xdr:rowOff>266700</xdr:rowOff>
    </xdr:from>
    <xdr:to>
      <xdr:col>4</xdr:col>
      <xdr:colOff>952500</xdr:colOff>
      <xdr:row>6</xdr:row>
      <xdr:rowOff>9525</xdr:rowOff>
    </xdr:to>
    <xdr:sp macro="" textlink="">
      <xdr:nvSpPr>
        <xdr:cNvPr id="2" name="Gefaltete Ecke 1"/>
        <xdr:cNvSpPr/>
      </xdr:nvSpPr>
      <xdr:spPr>
        <a:xfrm>
          <a:off x="2447925" y="266700"/>
          <a:ext cx="1581150" cy="1028700"/>
        </a:xfrm>
        <a:prstGeom prst="foldedCorne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DE" sz="1100"/>
            <a:t>Berechnen Sie das Quartal!</a:t>
          </a:r>
        </a:p>
      </xdr:txBody>
    </xdr:sp>
    <xdr:clientData/>
  </xdr:twoCellAnchor>
  <xdr:twoCellAnchor>
    <xdr:from>
      <xdr:col>8</xdr:col>
      <xdr:colOff>514350</xdr:colOff>
      <xdr:row>0</xdr:row>
      <xdr:rowOff>247650</xdr:rowOff>
    </xdr:from>
    <xdr:to>
      <xdr:col>10</xdr:col>
      <xdr:colOff>419100</xdr:colOff>
      <xdr:row>5</xdr:row>
      <xdr:rowOff>171450</xdr:rowOff>
    </xdr:to>
    <xdr:sp macro="" textlink="">
      <xdr:nvSpPr>
        <xdr:cNvPr id="3" name="Gefaltete Ecke 2"/>
        <xdr:cNvSpPr/>
      </xdr:nvSpPr>
      <xdr:spPr>
        <a:xfrm>
          <a:off x="8191500" y="247650"/>
          <a:ext cx="1581150" cy="1028700"/>
        </a:xfrm>
        <a:prstGeom prst="foldedCorne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DE" sz="1100"/>
            <a:t>Runden Sie den Endpreis auf zwei Nachkommastellen</a:t>
          </a:r>
          <a:r>
            <a:rPr lang="de-DE" sz="1100" baseline="0"/>
            <a:t> ab!</a:t>
          </a:r>
          <a:endParaRPr lang="de-DE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0</xdr:row>
      <xdr:rowOff>133350</xdr:rowOff>
    </xdr:from>
    <xdr:to>
      <xdr:col>6</xdr:col>
      <xdr:colOff>542925</xdr:colOff>
      <xdr:row>5</xdr:row>
      <xdr:rowOff>123825</xdr:rowOff>
    </xdr:to>
    <xdr:sp macro="" textlink="">
      <xdr:nvSpPr>
        <xdr:cNvPr id="2" name="Gefaltete Ecke 1"/>
        <xdr:cNvSpPr/>
      </xdr:nvSpPr>
      <xdr:spPr>
        <a:xfrm>
          <a:off x="4324350" y="133350"/>
          <a:ext cx="1857375" cy="1095375"/>
        </a:xfrm>
        <a:prstGeom prst="foldedCorne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DE" sz="1100"/>
            <a:t>Runden Sie kaufmännisch genau auf 5 Cent!</a:t>
          </a:r>
        </a:p>
      </xdr:txBody>
    </xdr:sp>
    <xdr:clientData/>
  </xdr:twoCellAnchor>
  <xdr:twoCellAnchor>
    <xdr:from>
      <xdr:col>12</xdr:col>
      <xdr:colOff>342900</xdr:colOff>
      <xdr:row>0</xdr:row>
      <xdr:rowOff>190500</xdr:rowOff>
    </xdr:from>
    <xdr:to>
      <xdr:col>14</xdr:col>
      <xdr:colOff>523875</xdr:colOff>
      <xdr:row>6</xdr:row>
      <xdr:rowOff>0</xdr:rowOff>
    </xdr:to>
    <xdr:sp macro="" textlink="">
      <xdr:nvSpPr>
        <xdr:cNvPr id="3" name="Gefaltete Ecke 2"/>
        <xdr:cNvSpPr/>
      </xdr:nvSpPr>
      <xdr:spPr>
        <a:xfrm>
          <a:off x="11268075" y="190500"/>
          <a:ext cx="1857375" cy="1095375"/>
        </a:xfrm>
        <a:prstGeom prst="foldedCorne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DE" sz="1100"/>
            <a:t>Runden Sie kaufmännisch genau auf 50 Cent!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27" name="Tabelle27" displayName="Tabelle27" ref="A2:D8" totalsRowShown="0">
  <autoFilter ref="A2:D8"/>
  <tableColumns count="4">
    <tableColumn id="1" name="Einkaufspreis" dataDxfId="11" dataCellStyle="Währung"/>
    <tableColumn id="2" name="Verkaufspreis" dataDxfId="10">
      <calculatedColumnFormula>A3+(A3*$B$1)</calculatedColumnFormula>
    </tableColumn>
    <tableColumn id="3" name="Menge" dataDxfId="9" dataCellStyle="Komma"/>
    <tableColumn id="4" name="Gesamtpreis" dataDxfId="8">
      <calculatedColumnFormula>B3*C3</calculatedColumnFormula>
    </tableColumn>
  </tableColumns>
  <tableStyleInfo name="TableStyleLight2" showFirstColumn="0" showLastColumn="0" showRowStripes="1" showColumnStripes="0"/>
</table>
</file>

<file path=xl/tables/table10.xml><?xml version="1.0" encoding="utf-8"?>
<table xmlns="http://schemas.openxmlformats.org/spreadsheetml/2006/main" id="8" name="Tabelle269" displayName="Tabelle269" ref="A13:E22" totalsRowShown="0">
  <autoFilter ref="A13:E22"/>
  <tableColumns count="5">
    <tableColumn id="1" name="Stadt"/>
    <tableColumn id="5" name="Januar" dataDxfId="67" dataCellStyle="Komma"/>
    <tableColumn id="4" name="Februar" dataDxfId="66" dataCellStyle="Komma"/>
    <tableColumn id="3" name="März" dataDxfId="65" dataCellStyle="Komma"/>
    <tableColumn id="2" name="1. Quartal" dataDxfId="64" dataCellStyle="Komma">
      <calculatedColumnFormula>ROUND(SUM(B14:D14),-5)</calculatedColumnFormula>
    </tableColumn>
  </tableColumns>
  <tableStyleInfo name="TableStyleLight8" showFirstColumn="0" showLastColumn="1" showRowStripes="1" showColumnStripes="0"/>
</table>
</file>

<file path=xl/tables/table11.xml><?xml version="1.0" encoding="utf-8"?>
<table xmlns="http://schemas.openxmlformats.org/spreadsheetml/2006/main" id="3" name="Tabelle3" displayName="Tabelle3" ref="A1:C16" totalsRowShown="0">
  <tableColumns count="3">
    <tableColumn id="1" name="Datum" dataDxfId="80"/>
    <tableColumn id="2" name="Monat" dataDxfId="79">
      <calculatedColumnFormula>MONTH(A2)</calculatedColumnFormula>
    </tableColumn>
    <tableColumn id="3" name="Quartal" dataDxfId="78"/>
  </tableColumns>
  <tableStyleInfo name="TableStyleLight11" showFirstColumn="0" showLastColumn="0" showRowStripes="1" showColumnStripes="0"/>
</table>
</file>

<file path=xl/tables/table12.xml><?xml version="1.0" encoding="utf-8"?>
<table xmlns="http://schemas.openxmlformats.org/spreadsheetml/2006/main" id="10" name="Tabelle10" displayName="Tabelle10" ref="F1:H7" totalsRowShown="0" headerRowDxfId="60">
  <tableColumns count="3">
    <tableColumn id="1" name="Einkaufspreis" dataDxfId="62"/>
    <tableColumn id="2" name="Zuschlag" dataDxfId="61"/>
    <tableColumn id="4" name="gerundeter _x000a_Endpreis" dataDxfId="59"/>
  </tableColumns>
  <tableStyleInfo name="TableStyleDark4" showFirstColumn="0" showLastColumn="0" showRowStripes="1" showColumnStripes="0"/>
</table>
</file>

<file path=xl/tables/table13.xml><?xml version="1.0" encoding="utf-8"?>
<table xmlns="http://schemas.openxmlformats.org/spreadsheetml/2006/main" id="11" name="Tabelle312" displayName="Tabelle312" ref="A1:C16" totalsRowShown="0">
  <tableColumns count="3">
    <tableColumn id="1" name="Datum" dataDxfId="58"/>
    <tableColumn id="2" name="Monat" dataDxfId="57">
      <calculatedColumnFormula>MONTH(A2)</calculatedColumnFormula>
    </tableColumn>
    <tableColumn id="3" name="Quartal" dataDxfId="56">
      <calculatedColumnFormula>ROUNDUP(B2/3,0)</calculatedColumnFormula>
    </tableColumn>
  </tableColumns>
  <tableStyleInfo name="TableStyleLight11" showFirstColumn="0" showLastColumn="0" showRowStripes="1" showColumnStripes="0"/>
</table>
</file>

<file path=xl/tables/table14.xml><?xml version="1.0" encoding="utf-8"?>
<table xmlns="http://schemas.openxmlformats.org/spreadsheetml/2006/main" id="12" name="Tabelle1013" displayName="Tabelle1013" ref="F1:H7" totalsRowShown="0" headerRowDxfId="55">
  <tableColumns count="3">
    <tableColumn id="1" name="Einkaufspreis" dataDxfId="54"/>
    <tableColumn id="2" name="Zuschlag" dataDxfId="53"/>
    <tableColumn id="4" name="gerundeter _x000a_Endpreis" dataDxfId="52">
      <calculatedColumnFormula>ROUNDDOWN(Tabelle1013[[#This Row],[Einkaufspreis]]+(Tabelle1013[[#This Row],[Einkaufspreis]]*Tabelle1013[[#This Row],[Zuschlag]]),2)</calculatedColumnFormula>
    </tableColumn>
  </tableColumns>
  <tableStyleInfo name="TableStyleDark4" showFirstColumn="0" showLastColumn="0" showRowStripes="1" showColumnStripes="0"/>
</table>
</file>

<file path=xl/tables/table15.xml><?xml version="1.0" encoding="utf-8"?>
<table xmlns="http://schemas.openxmlformats.org/spreadsheetml/2006/main" id="19" name="Tabelle1020" displayName="Tabelle1020" ref="A1:D7" totalsRowShown="0" headerRowDxfId="51">
  <tableColumns count="4">
    <tableColumn id="1" name="Einkaufs-preis" dataDxfId="50"/>
    <tableColumn id="2" name="Zuschlag" dataDxfId="49"/>
    <tableColumn id="6" name="Endpreis" dataDxfId="48">
      <calculatedColumnFormula>Tabelle1020[[#This Row],[Einkaufs-preis]]+(Tabelle1020[[#This Row],[Einkaufs-preis]]*Tabelle1020[[#This Row],[Zuschlag]])</calculatedColumnFormula>
    </tableColumn>
    <tableColumn id="4" name="gerundet auf _x000a_5 Cent" dataDxfId="47"/>
  </tableColumns>
  <tableStyleInfo name="TableStyleDark4" showFirstColumn="0" showLastColumn="0" showRowStripes="1" showColumnStripes="0"/>
</table>
</file>

<file path=xl/tables/table16.xml><?xml version="1.0" encoding="utf-8"?>
<table xmlns="http://schemas.openxmlformats.org/spreadsheetml/2006/main" id="20" name="Tabelle102021" displayName="Tabelle102021" ref="A10:D16" totalsRowShown="0" headerRowDxfId="46">
  <tableColumns count="4">
    <tableColumn id="1" name="Einkaufs-preis" dataDxfId="45"/>
    <tableColumn id="2" name="Zuschlag" dataDxfId="44"/>
    <tableColumn id="6" name="Endpreis" dataDxfId="43">
      <calculatedColumnFormula>Tabelle102021[[#This Row],[Einkaufs-preis]]+(Tabelle102021[[#This Row],[Einkaufs-preis]]*Tabelle102021[[#This Row],[Zuschlag]])</calculatedColumnFormula>
    </tableColumn>
    <tableColumn id="4" name="gerundet auf _x000a_5 Cent" dataDxfId="42"/>
  </tableColumns>
  <tableStyleInfo name="TableStyleMedium18" showFirstColumn="0" showLastColumn="0" showRowStripes="1" showColumnStripes="0"/>
</table>
</file>

<file path=xl/tables/table17.xml><?xml version="1.0" encoding="utf-8"?>
<table xmlns="http://schemas.openxmlformats.org/spreadsheetml/2006/main" id="21" name="Tabelle102022" displayName="Tabelle102022" ref="I1:L7" totalsRowShown="0" headerRowDxfId="41">
  <tableColumns count="4">
    <tableColumn id="1" name="Einkaufs-preis" dataDxfId="40"/>
    <tableColumn id="2" name="Zuschlag" dataDxfId="39"/>
    <tableColumn id="6" name="Endpreis" dataDxfId="38">
      <calculatedColumnFormula>Tabelle102022[[#This Row],[Einkaufs-preis]]+(Tabelle102022[[#This Row],[Einkaufs-preis]]*Tabelle102022[[#This Row],[Zuschlag]])</calculatedColumnFormula>
    </tableColumn>
    <tableColumn id="4" name="gerundet auf _x000a_50 Cent" dataDxfId="33"/>
  </tableColumns>
  <tableStyleInfo name="TableStyleDark4" showFirstColumn="0" showLastColumn="0" showRowStripes="1" showColumnStripes="0"/>
</table>
</file>

<file path=xl/tables/table18.xml><?xml version="1.0" encoding="utf-8"?>
<table xmlns="http://schemas.openxmlformats.org/spreadsheetml/2006/main" id="22" name="Tabelle10202123" displayName="Tabelle10202123" ref="I10:L16" totalsRowShown="0" headerRowDxfId="37">
  <tableColumns count="4">
    <tableColumn id="1" name="Einkaufs-preis" dataDxfId="36"/>
    <tableColumn id="2" name="Zuschlag" dataDxfId="35"/>
    <tableColumn id="6" name="Endpreis" dataDxfId="34">
      <calculatedColumnFormula>Tabelle10202123[[#This Row],[Einkaufs-preis]]+(Tabelle10202123[[#This Row],[Einkaufs-preis]]*Tabelle10202123[[#This Row],[Zuschlag]])</calculatedColumnFormula>
    </tableColumn>
    <tableColumn id="4" name="gerundet auf _x000a_50 Cent" dataDxfId="32"/>
  </tableColumns>
  <tableStyleInfo name="TableStyleMedium18" showFirstColumn="0" showLastColumn="0" showRowStripes="1" showColumnStripes="0"/>
</table>
</file>

<file path=xl/tables/table19.xml><?xml version="1.0" encoding="utf-8"?>
<table xmlns="http://schemas.openxmlformats.org/spreadsheetml/2006/main" id="23" name="Tabelle102024" displayName="Tabelle102024" ref="A1:D7" totalsRowShown="0" headerRowDxfId="31">
  <tableColumns count="4">
    <tableColumn id="1" name="Einkaufs-preis" dataDxfId="30"/>
    <tableColumn id="2" name="Zuschlag" dataDxfId="29"/>
    <tableColumn id="6" name="Endpreis" dataDxfId="28">
      <calculatedColumnFormula>Tabelle102024[[#This Row],[Einkaufs-preis]]+(Tabelle102024[[#This Row],[Einkaufs-preis]]*Tabelle102024[[#This Row],[Zuschlag]])</calculatedColumnFormula>
    </tableColumn>
    <tableColumn id="4" name="gerundet auf _x000a_5 Cent" dataDxfId="27">
      <calculatedColumnFormula>MROUND(Tabelle102024[[#This Row],[Endpreis]],0.05)</calculatedColumnFormula>
    </tableColumn>
  </tableColumns>
  <tableStyleInfo name="TableStyleDark4" showFirstColumn="0" showLastColumn="0" showRowStripes="1" showColumnStripes="0"/>
</table>
</file>

<file path=xl/tables/table2.xml><?xml version="1.0" encoding="utf-8"?>
<table xmlns="http://schemas.openxmlformats.org/spreadsheetml/2006/main" id="28" name="Tabelle29" displayName="Tabelle29" ref="A2:D8" totalsRowShown="0">
  <autoFilter ref="A2:D8"/>
  <tableColumns count="4">
    <tableColumn id="1" name="Einkaufspreis" dataDxfId="7" dataCellStyle="Währung"/>
    <tableColumn id="2" name="Verkaufspreis" dataDxfId="6"/>
    <tableColumn id="3" name="Menge" dataDxfId="5" dataCellStyle="Komma"/>
    <tableColumn id="4" name="Gesamtpreis" dataDxfId="4">
      <calculatedColumnFormula>B3*C3</calculatedColumnFormula>
    </tableColumn>
  </tableColumns>
  <tableStyleInfo name="TableStyleLight2" showFirstColumn="0" showLastColumn="0" showRowStripes="1" showColumnStripes="0"/>
</table>
</file>

<file path=xl/tables/table20.xml><?xml version="1.0" encoding="utf-8"?>
<table xmlns="http://schemas.openxmlformats.org/spreadsheetml/2006/main" id="24" name="Tabelle10202125" displayName="Tabelle10202125" ref="A10:D16" totalsRowShown="0" headerRowDxfId="26">
  <tableColumns count="4">
    <tableColumn id="1" name="Einkaufs-preis" dataDxfId="25"/>
    <tableColumn id="2" name="Zuschlag" dataDxfId="24"/>
    <tableColumn id="6" name="Endpreis" dataDxfId="23">
      <calculatedColumnFormula>Tabelle10202125[[#This Row],[Einkaufs-preis]]+(Tabelle10202125[[#This Row],[Einkaufs-preis]]*Tabelle10202125[[#This Row],[Zuschlag]])</calculatedColumnFormula>
    </tableColumn>
    <tableColumn id="4" name="gerundet auf _x000a_5 Cent" dataDxfId="22">
      <calculatedColumnFormula>ROUND(Tabelle10202125[[#This Row],[Endpreis]]/5,2)*5</calculatedColumnFormula>
    </tableColumn>
  </tableColumns>
  <tableStyleInfo name="TableStyleMedium18" showFirstColumn="0" showLastColumn="0" showRowStripes="1" showColumnStripes="0"/>
</table>
</file>

<file path=xl/tables/table21.xml><?xml version="1.0" encoding="utf-8"?>
<table xmlns="http://schemas.openxmlformats.org/spreadsheetml/2006/main" id="25" name="Tabelle10202226" displayName="Tabelle10202226" ref="I1:L7" totalsRowShown="0" headerRowDxfId="21">
  <tableColumns count="4">
    <tableColumn id="1" name="Einkaufs-preis" dataDxfId="20"/>
    <tableColumn id="2" name="Zuschlag" dataDxfId="19"/>
    <tableColumn id="6" name="Endpreis" dataDxfId="18">
      <calculatedColumnFormula>Tabelle10202226[[#This Row],[Einkaufs-preis]]+(Tabelle10202226[[#This Row],[Einkaufs-preis]]*Tabelle10202226[[#This Row],[Zuschlag]])</calculatedColumnFormula>
    </tableColumn>
    <tableColumn id="4" name="gerundet auf _x000a_50 Cent" dataDxfId="17">
      <calculatedColumnFormula>MROUND(Tabelle10202226[[#This Row],[Endpreis]],0.5)</calculatedColumnFormula>
    </tableColumn>
  </tableColumns>
  <tableStyleInfo name="TableStyleDark4" showFirstColumn="0" showLastColumn="0" showRowStripes="1" showColumnStripes="0"/>
</table>
</file>

<file path=xl/tables/table22.xml><?xml version="1.0" encoding="utf-8"?>
<table xmlns="http://schemas.openxmlformats.org/spreadsheetml/2006/main" id="26" name="Tabelle1020212327" displayName="Tabelle1020212327" ref="I10:L16" totalsRowShown="0" headerRowDxfId="16">
  <tableColumns count="4">
    <tableColumn id="1" name="Einkaufs-preis" dataDxfId="15"/>
    <tableColumn id="2" name="Zuschlag" dataDxfId="14"/>
    <tableColumn id="6" name="Endpreis" dataDxfId="13">
      <calculatedColumnFormula>Tabelle1020212327[[#This Row],[Einkaufs-preis]]+(Tabelle1020212327[[#This Row],[Einkaufs-preis]]*Tabelle1020212327[[#This Row],[Zuschlag]])</calculatedColumnFormula>
    </tableColumn>
    <tableColumn id="4" name="gerundet auf _x000a_50 Cent" dataDxfId="12">
      <calculatedColumnFormula>ROUND(Tabelle1020212327[[#This Row],[Endpreis]]/50,2)*50</calculatedColumnFormula>
    </tableColumn>
  </tableColumns>
  <tableStyleInfo name="TableStyleMedium18" showFirstColumn="0" showLastColumn="0" showRowStripes="1" showColumnStripes="0"/>
</table>
</file>

<file path=xl/tables/table3.xml><?xml version="1.0" encoding="utf-8"?>
<table xmlns="http://schemas.openxmlformats.org/spreadsheetml/2006/main" id="29" name="Tabelle30" displayName="Tabelle30" ref="A2:D8" totalsRowShown="0">
  <autoFilter ref="A2:D8"/>
  <tableColumns count="4">
    <tableColumn id="1" name="Einkaufspreis" dataDxfId="3" dataCellStyle="Währung"/>
    <tableColumn id="2" name="Verkaufspreis" dataDxfId="2">
      <calculatedColumnFormula>ROUND(A3+(A3*$B$1),2)</calculatedColumnFormula>
    </tableColumn>
    <tableColumn id="3" name="Menge" dataDxfId="1" dataCellStyle="Komma"/>
    <tableColumn id="4" name="Gesamtpreis" dataDxfId="0">
      <calculatedColumnFormula>B3*C3</calculatedColumnFormula>
    </tableColumn>
  </tableColumns>
  <tableStyleInfo name="TableStyleLight2" showFirstColumn="0" showLastColumn="0" showRowStripes="1" showColumnStripes="0"/>
</table>
</file>

<file path=xl/tables/table4.xml><?xml version="1.0" encoding="utf-8"?>
<table xmlns="http://schemas.openxmlformats.org/spreadsheetml/2006/main" id="1" name="Tabelle1" displayName="Tabelle1" ref="A1:D4" totalsRowShown="0" headerRowDxfId="95">
  <autoFilter ref="A1:D4"/>
  <tableColumns count="4">
    <tableColumn id="1" name="Anfang" dataDxfId="94"/>
    <tableColumn id="2" name="Ende" dataDxfId="93"/>
    <tableColumn id="3" name="Dauer" dataDxfId="92">
      <calculatedColumnFormula>B2-A2</calculatedColumnFormula>
    </tableColumn>
    <tableColumn id="4" name="Dauer gerundet" dataDxfId="72"/>
  </tableColumns>
  <tableStyleInfo name="TableStyleDark11" showFirstColumn="0" showLastColumn="1" showRowStripes="1" showColumnStripes="0"/>
</table>
</file>

<file path=xl/tables/table5.xml><?xml version="1.0" encoding="utf-8"?>
<table xmlns="http://schemas.openxmlformats.org/spreadsheetml/2006/main" id="6" name="Tabelle17" displayName="Tabelle17" ref="A1:D4" totalsRowShown="0" headerRowDxfId="77">
  <autoFilter ref="A1:D4"/>
  <tableColumns count="4">
    <tableColumn id="1" name="Anfang" dataDxfId="76"/>
    <tableColumn id="2" name="Ende" dataDxfId="75"/>
    <tableColumn id="3" name="Dauer" dataDxfId="74">
      <calculatedColumnFormula>B2-A2</calculatedColumnFormula>
    </tableColumn>
    <tableColumn id="4" name="Dauer gerundet" dataDxfId="73">
      <calculatedColumnFormula>ROUND((B2-A2)*24,0)</calculatedColumnFormula>
    </tableColumn>
  </tableColumns>
  <tableStyleInfo name="TableStyleDark11" showFirstColumn="0" showLastColumn="1" showRowStripes="1" showColumnStripes="0"/>
</table>
</file>

<file path=xl/tables/table6.xml><?xml version="1.0" encoding="utf-8"?>
<table xmlns="http://schemas.openxmlformats.org/spreadsheetml/2006/main" id="4" name="Tabelle4" displayName="Tabelle4" ref="A1:C10" totalsRowShown="0" headerRowDxfId="84">
  <tableColumns count="3">
    <tableColumn id="1" name="Zahl" dataDxfId="83" dataCellStyle="Komma"/>
    <tableColumn id="2" name="Funktion" dataDxfId="82"/>
    <tableColumn id="3" name="Ergebnis" dataDxfId="81" dataCellStyle="Komma"/>
  </tableColumns>
  <tableStyleInfo name="TableStyleMedium1" showFirstColumn="0" showLastColumn="0" showRowStripes="1" showColumnStripes="0"/>
</table>
</file>

<file path=xl/tables/table7.xml><?xml version="1.0" encoding="utf-8"?>
<table xmlns="http://schemas.openxmlformats.org/spreadsheetml/2006/main" id="2" name="Tabelle2" displayName="Tabelle2" ref="A1:E10" totalsRowShown="0">
  <autoFilter ref="A1:E10"/>
  <tableColumns count="5">
    <tableColumn id="1" name="Stadt"/>
    <tableColumn id="5" name="Januar" dataDxfId="91" dataCellStyle="Komma"/>
    <tableColumn id="4" name="Februar" dataDxfId="90" dataCellStyle="Komma"/>
    <tableColumn id="3" name="März" dataDxfId="89" dataCellStyle="Komma"/>
    <tableColumn id="2" name="1. Quartal" dataDxfId="63" dataCellStyle="Komma">
      <calculatedColumnFormula>SUM(B2:D2)</calculatedColumnFormula>
    </tableColumn>
  </tableColumns>
  <tableStyleInfo name="TableStyleLight8" showFirstColumn="0" showLastColumn="1" showRowStripes="1" showColumnStripes="0"/>
</table>
</file>

<file path=xl/tables/table8.xml><?xml version="1.0" encoding="utf-8"?>
<table xmlns="http://schemas.openxmlformats.org/spreadsheetml/2006/main" id="5" name="Tabelle26" displayName="Tabelle26" ref="A13:E22" totalsRowShown="0">
  <autoFilter ref="A13:E22"/>
  <tableColumns count="5">
    <tableColumn id="1" name="Stadt"/>
    <tableColumn id="5" name="Januar" dataDxfId="88" dataCellStyle="Komma"/>
    <tableColumn id="4" name="Februar" dataDxfId="87" dataCellStyle="Komma"/>
    <tableColumn id="3" name="März" dataDxfId="86" dataCellStyle="Komma"/>
    <tableColumn id="2" name="1. Quartal" dataDxfId="85" dataCellStyle="Komma">
      <calculatedColumnFormula>ROUND(SUM(B14:D14),-5)</calculatedColumnFormula>
    </tableColumn>
  </tableColumns>
  <tableStyleInfo name="TableStyleLight8" showFirstColumn="0" showLastColumn="1" showRowStripes="1" showColumnStripes="0"/>
</table>
</file>

<file path=xl/tables/table9.xml><?xml version="1.0" encoding="utf-8"?>
<table xmlns="http://schemas.openxmlformats.org/spreadsheetml/2006/main" id="7" name="Tabelle28" displayName="Tabelle28" ref="A1:E10" totalsRowShown="0">
  <autoFilter ref="A1:E10"/>
  <tableColumns count="5">
    <tableColumn id="1" name="Stadt"/>
    <tableColumn id="5" name="Januar" dataDxfId="71" dataCellStyle="Komma"/>
    <tableColumn id="4" name="Februar" dataDxfId="70" dataCellStyle="Komma"/>
    <tableColumn id="3" name="März" dataDxfId="69" dataCellStyle="Komma"/>
    <tableColumn id="2" name="1. Quartal" dataDxfId="68" dataCellStyle="Komma">
      <calculatedColumnFormula>ROUND(SUM(B2:D2),-5)</calculatedColumnFormula>
    </tableColumn>
  </tableColumns>
  <tableStyleInfo name="TableStyleLight8" showFirstColumn="0" showLastColumn="1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12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4.xml"/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table" Target="../tables/table15.xml"/><Relationship Id="rId1" Type="http://schemas.openxmlformats.org/officeDocument/2006/relationships/drawing" Target="../drawings/drawing6.xml"/><Relationship Id="rId5" Type="http://schemas.openxmlformats.org/officeDocument/2006/relationships/table" Target="../tables/table18.xml"/><Relationship Id="rId4" Type="http://schemas.openxmlformats.org/officeDocument/2006/relationships/table" Target="../tables/table17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1.xml"/><Relationship Id="rId2" Type="http://schemas.openxmlformats.org/officeDocument/2006/relationships/table" Target="../tables/table20.xml"/><Relationship Id="rId1" Type="http://schemas.openxmlformats.org/officeDocument/2006/relationships/table" Target="../tables/table19.xml"/><Relationship Id="rId4" Type="http://schemas.openxmlformats.org/officeDocument/2006/relationships/table" Target="../tables/table22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table" Target="../tables/table7.xml"/><Relationship Id="rId1" Type="http://schemas.openxmlformats.org/officeDocument/2006/relationships/drawing" Target="../drawings/drawing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table" Target="../tables/table9.xml"/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D3" sqref="D3"/>
    </sheetView>
  </sheetViews>
  <sheetFormatPr baseColWidth="10" defaultRowHeight="14.25" x14ac:dyDescent="0.2"/>
  <cols>
    <col min="1" max="1" width="14.875" customWidth="1"/>
    <col min="2" max="2" width="15.125" bestFit="1" customWidth="1"/>
    <col min="3" max="3" width="12" style="4" bestFit="1" customWidth="1"/>
    <col min="4" max="4" width="14.625" bestFit="1" customWidth="1"/>
    <col min="5" max="5" width="11.375" bestFit="1" customWidth="1"/>
  </cols>
  <sheetData>
    <row r="1" spans="1:4" ht="15" x14ac:dyDescent="0.25">
      <c r="A1" s="47" t="s">
        <v>1</v>
      </c>
      <c r="B1" s="48">
        <v>3.7530000000000001E-2</v>
      </c>
    </row>
    <row r="2" spans="1:4" ht="15" x14ac:dyDescent="0.25">
      <c r="A2" s="5" t="s">
        <v>0</v>
      </c>
      <c r="B2" s="5" t="s">
        <v>2</v>
      </c>
      <c r="C2" s="6" t="s">
        <v>3</v>
      </c>
      <c r="D2" s="6" t="s">
        <v>4</v>
      </c>
    </row>
    <row r="3" spans="1:4" x14ac:dyDescent="0.2">
      <c r="A3" s="1">
        <v>120</v>
      </c>
      <c r="B3" s="2">
        <f>A3+(A3*$B$1)</f>
        <v>124.50360000000001</v>
      </c>
      <c r="C3" s="7">
        <v>100</v>
      </c>
      <c r="D3" s="3">
        <f>B3*C3</f>
        <v>12450.36</v>
      </c>
    </row>
    <row r="4" spans="1:4" x14ac:dyDescent="0.2">
      <c r="A4" s="1">
        <v>13.9</v>
      </c>
      <c r="B4" s="2">
        <f t="shared" ref="B4:B8" si="0">A4+(A4*$B$1)</f>
        <v>14.421667000000001</v>
      </c>
      <c r="C4" s="7">
        <v>100</v>
      </c>
      <c r="D4" s="3">
        <f t="shared" ref="D4:D8" si="1">B4*C4</f>
        <v>1442.1667000000002</v>
      </c>
    </row>
    <row r="5" spans="1:4" x14ac:dyDescent="0.2">
      <c r="A5" s="1">
        <v>21.3</v>
      </c>
      <c r="B5" s="2">
        <f t="shared" si="0"/>
        <v>22.099389000000002</v>
      </c>
      <c r="C5" s="7">
        <v>1000</v>
      </c>
      <c r="D5" s="3">
        <f t="shared" si="1"/>
        <v>22099.389000000003</v>
      </c>
    </row>
    <row r="6" spans="1:4" x14ac:dyDescent="0.2">
      <c r="A6" s="1">
        <v>89.75</v>
      </c>
      <c r="B6" s="2">
        <f t="shared" si="0"/>
        <v>93.118317500000003</v>
      </c>
      <c r="C6" s="7">
        <v>1000</v>
      </c>
      <c r="D6" s="3">
        <f t="shared" si="1"/>
        <v>93118.317500000005</v>
      </c>
    </row>
    <row r="7" spans="1:4" x14ac:dyDescent="0.2">
      <c r="A7" s="1">
        <v>153.19999999999999</v>
      </c>
      <c r="B7" s="2">
        <f t="shared" si="0"/>
        <v>158.94959599999999</v>
      </c>
      <c r="C7" s="7">
        <v>100</v>
      </c>
      <c r="D7" s="3">
        <f t="shared" si="1"/>
        <v>15894.959599999998</v>
      </c>
    </row>
    <row r="8" spans="1:4" x14ac:dyDescent="0.2">
      <c r="A8" s="1">
        <v>17.84</v>
      </c>
      <c r="B8" s="2">
        <f t="shared" si="0"/>
        <v>18.509535199999998</v>
      </c>
      <c r="C8" s="7">
        <v>1000</v>
      </c>
      <c r="D8" s="3">
        <f t="shared" si="1"/>
        <v>18509.535199999998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K12" sqref="K12"/>
    </sheetView>
  </sheetViews>
  <sheetFormatPr baseColWidth="10" defaultRowHeight="14.25" x14ac:dyDescent="0.2"/>
  <cols>
    <col min="2" max="2" width="11" style="4"/>
    <col min="3" max="3" width="7.375" style="4" bestFit="1" customWidth="1"/>
    <col min="5" max="5" width="20.75" customWidth="1"/>
    <col min="6" max="6" width="13.75" customWidth="1"/>
    <col min="8" max="8" width="14.875" bestFit="1" customWidth="1"/>
  </cols>
  <sheetData>
    <row r="1" spans="1:8" ht="30" x14ac:dyDescent="0.2">
      <c r="A1" t="s">
        <v>38</v>
      </c>
      <c r="B1" s="4" t="s">
        <v>39</v>
      </c>
      <c r="C1" s="4" t="s">
        <v>40</v>
      </c>
      <c r="F1" s="13" t="s">
        <v>0</v>
      </c>
      <c r="G1" s="13" t="s">
        <v>1</v>
      </c>
      <c r="H1" s="13" t="s">
        <v>41</v>
      </c>
    </row>
    <row r="2" spans="1:8" x14ac:dyDescent="0.2">
      <c r="A2" s="27">
        <v>41277</v>
      </c>
      <c r="B2" s="28">
        <f>MONTH(A2)</f>
        <v>1</v>
      </c>
      <c r="C2" s="29"/>
      <c r="F2" s="37">
        <v>17.89</v>
      </c>
      <c r="G2" s="36">
        <v>3.78E-2</v>
      </c>
      <c r="H2" s="37"/>
    </row>
    <row r="3" spans="1:8" x14ac:dyDescent="0.2">
      <c r="A3" s="27">
        <v>41308</v>
      </c>
      <c r="B3" s="28">
        <f t="shared" ref="B3:B16" si="0">MONTH(A3)</f>
        <v>2</v>
      </c>
      <c r="F3" s="37">
        <v>23.25</v>
      </c>
      <c r="G3" s="36">
        <v>4.7100000000000003E-2</v>
      </c>
      <c r="H3" s="37"/>
    </row>
    <row r="4" spans="1:8" x14ac:dyDescent="0.2">
      <c r="A4" s="27">
        <v>41336</v>
      </c>
      <c r="B4" s="28">
        <f t="shared" si="0"/>
        <v>3</v>
      </c>
      <c r="F4" s="37">
        <v>105.31</v>
      </c>
      <c r="G4" s="36">
        <v>3.9300000000000002E-2</v>
      </c>
      <c r="H4" s="37"/>
    </row>
    <row r="5" spans="1:8" x14ac:dyDescent="0.2">
      <c r="A5" s="27">
        <v>41367</v>
      </c>
      <c r="B5" s="28">
        <f t="shared" si="0"/>
        <v>4</v>
      </c>
      <c r="F5" s="37">
        <v>37.99</v>
      </c>
      <c r="G5" s="36">
        <v>0.1245</v>
      </c>
      <c r="H5" s="37"/>
    </row>
    <row r="6" spans="1:8" x14ac:dyDescent="0.2">
      <c r="A6" s="27">
        <v>41397</v>
      </c>
      <c r="B6" s="28">
        <f t="shared" si="0"/>
        <v>5</v>
      </c>
      <c r="F6" s="37">
        <v>230.73</v>
      </c>
      <c r="G6" s="36">
        <v>8.7300000000000003E-2</v>
      </c>
      <c r="H6" s="37"/>
    </row>
    <row r="7" spans="1:8" x14ac:dyDescent="0.2">
      <c r="A7" s="27">
        <v>41428</v>
      </c>
      <c r="B7" s="28">
        <f t="shared" si="0"/>
        <v>6</v>
      </c>
      <c r="F7" s="37">
        <v>150.81</v>
      </c>
      <c r="G7" s="36">
        <v>0.19209999999999999</v>
      </c>
      <c r="H7" s="37"/>
    </row>
    <row r="8" spans="1:8" x14ac:dyDescent="0.2">
      <c r="A8" s="27">
        <v>41458</v>
      </c>
      <c r="B8" s="28">
        <f t="shared" si="0"/>
        <v>7</v>
      </c>
    </row>
    <row r="9" spans="1:8" x14ac:dyDescent="0.2">
      <c r="A9" s="27">
        <v>41489</v>
      </c>
      <c r="B9" s="28">
        <f t="shared" si="0"/>
        <v>8</v>
      </c>
    </row>
    <row r="10" spans="1:8" x14ac:dyDescent="0.2">
      <c r="A10" s="27">
        <v>41520</v>
      </c>
      <c r="B10" s="28">
        <f t="shared" si="0"/>
        <v>9</v>
      </c>
    </row>
    <row r="11" spans="1:8" x14ac:dyDescent="0.2">
      <c r="A11" s="27">
        <v>41550</v>
      </c>
      <c r="B11" s="28">
        <f t="shared" si="0"/>
        <v>10</v>
      </c>
    </row>
    <row r="12" spans="1:8" x14ac:dyDescent="0.2">
      <c r="A12" s="27">
        <v>41581</v>
      </c>
      <c r="B12" s="28">
        <f t="shared" si="0"/>
        <v>11</v>
      </c>
    </row>
    <row r="13" spans="1:8" x14ac:dyDescent="0.2">
      <c r="A13" s="27">
        <v>41611</v>
      </c>
      <c r="B13" s="28">
        <f t="shared" si="0"/>
        <v>12</v>
      </c>
    </row>
    <row r="14" spans="1:8" x14ac:dyDescent="0.2">
      <c r="A14" s="27">
        <v>41642</v>
      </c>
      <c r="B14" s="28">
        <f t="shared" si="0"/>
        <v>1</v>
      </c>
    </row>
    <row r="15" spans="1:8" x14ac:dyDescent="0.2">
      <c r="A15" s="27">
        <v>41673</v>
      </c>
      <c r="B15" s="28">
        <f t="shared" si="0"/>
        <v>2</v>
      </c>
    </row>
    <row r="16" spans="1:8" x14ac:dyDescent="0.2">
      <c r="A16" s="27">
        <v>41701</v>
      </c>
      <c r="B16" s="28">
        <f t="shared" si="0"/>
        <v>3</v>
      </c>
    </row>
  </sheetData>
  <pageMargins left="0.7" right="0.7" top="0.78740157499999996" bottom="0.78740157499999996" header="0.3" footer="0.3"/>
  <pageSetup paperSize="9" orientation="portrait" horizontalDpi="4294967293" verticalDpi="0" r:id="rId1"/>
  <drawing r:id="rId2"/>
  <tableParts count="2">
    <tablePart r:id="rId3"/>
    <tablePart r:id="rId4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H5" sqref="H5"/>
    </sheetView>
  </sheetViews>
  <sheetFormatPr baseColWidth="10" defaultRowHeight="14.25" x14ac:dyDescent="0.2"/>
  <cols>
    <col min="2" max="2" width="11" style="4"/>
    <col min="3" max="3" width="7.375" style="4" bestFit="1" customWidth="1"/>
    <col min="6" max="6" width="13.75" customWidth="1"/>
    <col min="8" max="8" width="14.875" bestFit="1" customWidth="1"/>
  </cols>
  <sheetData>
    <row r="1" spans="1:8" ht="30" x14ac:dyDescent="0.2">
      <c r="A1" t="s">
        <v>38</v>
      </c>
      <c r="B1" s="4" t="s">
        <v>39</v>
      </c>
      <c r="C1" s="4" t="s">
        <v>40</v>
      </c>
      <c r="F1" s="13" t="s">
        <v>0</v>
      </c>
      <c r="G1" s="13" t="s">
        <v>1</v>
      </c>
      <c r="H1" s="13" t="s">
        <v>41</v>
      </c>
    </row>
    <row r="2" spans="1:8" x14ac:dyDescent="0.2">
      <c r="A2" s="27">
        <v>41277</v>
      </c>
      <c r="B2" s="28">
        <f>MONTH(A2)</f>
        <v>1</v>
      </c>
      <c r="C2" s="29">
        <f>ROUNDUP(B2/3,0)</f>
        <v>1</v>
      </c>
      <c r="F2" s="37">
        <v>17.89</v>
      </c>
      <c r="G2" s="36">
        <v>3.78E-2</v>
      </c>
      <c r="H2" s="37">
        <f>ROUNDDOWN(Tabelle1013[[#This Row],[Einkaufspreis]]+(Tabelle1013[[#This Row],[Einkaufspreis]]*Tabelle1013[[#This Row],[Zuschlag]]),2)</f>
        <v>18.559999999999999</v>
      </c>
    </row>
    <row r="3" spans="1:8" x14ac:dyDescent="0.2">
      <c r="A3" s="27">
        <v>41308</v>
      </c>
      <c r="B3" s="28">
        <f t="shared" ref="B3:B16" si="0">MONTH(A3)</f>
        <v>2</v>
      </c>
      <c r="C3" s="4">
        <f t="shared" ref="C3:C16" si="1">ROUNDUP(B3/3,0)</f>
        <v>1</v>
      </c>
      <c r="F3" s="37">
        <v>23.25</v>
      </c>
      <c r="G3" s="36">
        <v>4.7100000000000003E-2</v>
      </c>
      <c r="H3" s="37">
        <f>ROUNDDOWN(Tabelle1013[[#This Row],[Einkaufspreis]]+(Tabelle1013[[#This Row],[Einkaufspreis]]*Tabelle1013[[#This Row],[Zuschlag]]),2)</f>
        <v>24.34</v>
      </c>
    </row>
    <row r="4" spans="1:8" x14ac:dyDescent="0.2">
      <c r="A4" s="27">
        <v>41336</v>
      </c>
      <c r="B4" s="28">
        <f t="shared" si="0"/>
        <v>3</v>
      </c>
      <c r="C4" s="4">
        <f t="shared" si="1"/>
        <v>1</v>
      </c>
      <c r="F4" s="37">
        <v>105.31</v>
      </c>
      <c r="G4" s="36">
        <v>3.9300000000000002E-2</v>
      </c>
      <c r="H4" s="37">
        <f>ROUNDDOWN(Tabelle1013[[#This Row],[Einkaufspreis]]+(Tabelle1013[[#This Row],[Einkaufspreis]]*Tabelle1013[[#This Row],[Zuschlag]]),2)</f>
        <v>109.44</v>
      </c>
    </row>
    <row r="5" spans="1:8" x14ac:dyDescent="0.2">
      <c r="A5" s="27">
        <v>41367</v>
      </c>
      <c r="B5" s="28">
        <f t="shared" si="0"/>
        <v>4</v>
      </c>
      <c r="C5" s="4">
        <f t="shared" si="1"/>
        <v>2</v>
      </c>
      <c r="F5" s="37">
        <v>37.99</v>
      </c>
      <c r="G5" s="36">
        <v>0.1245</v>
      </c>
      <c r="H5" s="37">
        <f>ROUNDDOWN(Tabelle1013[[#This Row],[Einkaufspreis]]+(Tabelle1013[[#This Row],[Einkaufspreis]]*Tabelle1013[[#This Row],[Zuschlag]]),2)</f>
        <v>42.71</v>
      </c>
    </row>
    <row r="6" spans="1:8" x14ac:dyDescent="0.2">
      <c r="A6" s="27">
        <v>41397</v>
      </c>
      <c r="B6" s="28">
        <f t="shared" si="0"/>
        <v>5</v>
      </c>
      <c r="C6" s="4">
        <f t="shared" si="1"/>
        <v>2</v>
      </c>
      <c r="F6" s="37">
        <v>230.73</v>
      </c>
      <c r="G6" s="36">
        <v>8.7300000000000003E-2</v>
      </c>
      <c r="H6" s="37">
        <f>ROUNDDOWN(Tabelle1013[[#This Row],[Einkaufspreis]]+(Tabelle1013[[#This Row],[Einkaufspreis]]*Tabelle1013[[#This Row],[Zuschlag]]),2)</f>
        <v>250.87</v>
      </c>
    </row>
    <row r="7" spans="1:8" x14ac:dyDescent="0.2">
      <c r="A7" s="27">
        <v>41428</v>
      </c>
      <c r="B7" s="28">
        <f t="shared" si="0"/>
        <v>6</v>
      </c>
      <c r="C7" s="4">
        <f t="shared" si="1"/>
        <v>2</v>
      </c>
      <c r="F7" s="37">
        <v>150.81</v>
      </c>
      <c r="G7" s="36">
        <v>0.19209999999999999</v>
      </c>
      <c r="H7" s="37">
        <f>ROUNDDOWN(Tabelle1013[[#This Row],[Einkaufspreis]]+(Tabelle1013[[#This Row],[Einkaufspreis]]*Tabelle1013[[#This Row],[Zuschlag]]),2)</f>
        <v>179.78</v>
      </c>
    </row>
    <row r="8" spans="1:8" x14ac:dyDescent="0.2">
      <c r="A8" s="27">
        <v>41458</v>
      </c>
      <c r="B8" s="28">
        <f t="shared" si="0"/>
        <v>7</v>
      </c>
      <c r="C8" s="4">
        <f t="shared" si="1"/>
        <v>3</v>
      </c>
    </row>
    <row r="9" spans="1:8" x14ac:dyDescent="0.2">
      <c r="A9" s="27">
        <v>41489</v>
      </c>
      <c r="B9" s="28">
        <f t="shared" si="0"/>
        <v>8</v>
      </c>
      <c r="C9" s="4">
        <f t="shared" si="1"/>
        <v>3</v>
      </c>
    </row>
    <row r="10" spans="1:8" x14ac:dyDescent="0.2">
      <c r="A10" s="27">
        <v>41520</v>
      </c>
      <c r="B10" s="28">
        <f t="shared" si="0"/>
        <v>9</v>
      </c>
      <c r="C10" s="4">
        <f t="shared" si="1"/>
        <v>3</v>
      </c>
    </row>
    <row r="11" spans="1:8" x14ac:dyDescent="0.2">
      <c r="A11" s="27">
        <v>41550</v>
      </c>
      <c r="B11" s="28">
        <f t="shared" si="0"/>
        <v>10</v>
      </c>
      <c r="C11" s="4">
        <f t="shared" si="1"/>
        <v>4</v>
      </c>
    </row>
    <row r="12" spans="1:8" x14ac:dyDescent="0.2">
      <c r="A12" s="27">
        <v>41581</v>
      </c>
      <c r="B12" s="28">
        <f t="shared" si="0"/>
        <v>11</v>
      </c>
      <c r="C12" s="4">
        <f t="shared" si="1"/>
        <v>4</v>
      </c>
    </row>
    <row r="13" spans="1:8" x14ac:dyDescent="0.2">
      <c r="A13" s="27">
        <v>41611</v>
      </c>
      <c r="B13" s="28">
        <f t="shared" si="0"/>
        <v>12</v>
      </c>
      <c r="C13" s="4">
        <f t="shared" si="1"/>
        <v>4</v>
      </c>
    </row>
    <row r="14" spans="1:8" x14ac:dyDescent="0.2">
      <c r="A14" s="27">
        <v>41642</v>
      </c>
      <c r="B14" s="28">
        <f t="shared" si="0"/>
        <v>1</v>
      </c>
      <c r="C14" s="4">
        <f t="shared" si="1"/>
        <v>1</v>
      </c>
    </row>
    <row r="15" spans="1:8" x14ac:dyDescent="0.2">
      <c r="A15" s="27">
        <v>41673</v>
      </c>
      <c r="B15" s="28">
        <f t="shared" si="0"/>
        <v>2</v>
      </c>
      <c r="C15" s="4">
        <f t="shared" si="1"/>
        <v>1</v>
      </c>
    </row>
    <row r="16" spans="1:8" x14ac:dyDescent="0.2">
      <c r="A16" s="27">
        <v>41701</v>
      </c>
      <c r="B16" s="28">
        <f t="shared" si="0"/>
        <v>3</v>
      </c>
      <c r="C16" s="4">
        <f t="shared" si="1"/>
        <v>1</v>
      </c>
    </row>
  </sheetData>
  <pageMargins left="0.7" right="0.7" top="0.78740157499999996" bottom="0.78740157499999996" header="0.3" footer="0.3"/>
  <pageSetup paperSize="9" orientation="portrait" horizontalDpi="4294967293" verticalDpi="0" r:id="rId1"/>
  <tableParts count="2">
    <tablePart r:id="rId2"/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C2" sqref="C2"/>
    </sheetView>
  </sheetViews>
  <sheetFormatPr baseColWidth="10" defaultRowHeight="14.25" x14ac:dyDescent="0.2"/>
  <cols>
    <col min="1" max="1" width="16.625" customWidth="1"/>
    <col min="2" max="2" width="9.875" bestFit="1" customWidth="1"/>
    <col min="3" max="3" width="12.125" bestFit="1" customWidth="1"/>
    <col min="4" max="4" width="11.5" bestFit="1" customWidth="1"/>
    <col min="5" max="5" width="13.625" bestFit="1" customWidth="1"/>
    <col min="6" max="6" width="10.375" bestFit="1" customWidth="1"/>
  </cols>
  <sheetData>
    <row r="1" spans="1:2" ht="15" x14ac:dyDescent="0.25">
      <c r="A1" s="42" t="s">
        <v>42</v>
      </c>
      <c r="B1" s="45">
        <v>136.36000000000001</v>
      </c>
    </row>
    <row r="2" spans="1:2" ht="15" x14ac:dyDescent="0.25">
      <c r="A2" s="43" t="s">
        <v>5</v>
      </c>
      <c r="B2" s="39">
        <f>ROUND(B1/5,2)*5</f>
        <v>136.35</v>
      </c>
    </row>
    <row r="3" spans="1:2" ht="15" x14ac:dyDescent="0.25">
      <c r="A3" s="43" t="s">
        <v>43</v>
      </c>
      <c r="B3" s="40">
        <f>ROUNDUP(B1/5,2)*5</f>
        <v>136.4</v>
      </c>
    </row>
    <row r="4" spans="1:2" ht="15" x14ac:dyDescent="0.25">
      <c r="A4" s="43" t="s">
        <v>44</v>
      </c>
      <c r="B4" s="39">
        <f>ROUNDDOWN(B1/5,2)*5</f>
        <v>136.35</v>
      </c>
    </row>
    <row r="5" spans="1:2" ht="15" x14ac:dyDescent="0.25">
      <c r="A5" s="43" t="s">
        <v>45</v>
      </c>
      <c r="B5" s="40">
        <f>CEILING(B1,0.05)</f>
        <v>136.4</v>
      </c>
    </row>
    <row r="6" spans="1:2" ht="15" x14ac:dyDescent="0.25">
      <c r="A6" s="43" t="s">
        <v>47</v>
      </c>
      <c r="B6" s="40">
        <f>FLOOR(B1,0.05)</f>
        <v>136.35</v>
      </c>
    </row>
    <row r="7" spans="1:2" ht="15" x14ac:dyDescent="0.25">
      <c r="A7" s="44" t="s">
        <v>46</v>
      </c>
      <c r="B7" s="41">
        <f>MROUND(B1,0.05)</f>
        <v>136.35</v>
      </c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workbookViewId="0">
      <selection activeCell="F8" sqref="F8"/>
    </sheetView>
  </sheetViews>
  <sheetFormatPr baseColWidth="10" defaultRowHeight="14.25" x14ac:dyDescent="0.2"/>
  <cols>
    <col min="3" max="3" width="15.125" bestFit="1" customWidth="1"/>
    <col min="4" max="4" width="14.875" bestFit="1" customWidth="1"/>
    <col min="11" max="11" width="13.125" bestFit="1" customWidth="1"/>
    <col min="12" max="12" width="12.25" bestFit="1" customWidth="1"/>
  </cols>
  <sheetData>
    <row r="1" spans="1:12" ht="30" x14ac:dyDescent="0.2">
      <c r="A1" s="13" t="s">
        <v>50</v>
      </c>
      <c r="B1" s="13" t="s">
        <v>1</v>
      </c>
      <c r="C1" s="13" t="s">
        <v>49</v>
      </c>
      <c r="D1" s="13" t="s">
        <v>48</v>
      </c>
      <c r="I1" s="13" t="s">
        <v>50</v>
      </c>
      <c r="J1" s="13" t="s">
        <v>1</v>
      </c>
      <c r="K1" s="13" t="s">
        <v>49</v>
      </c>
      <c r="L1" s="13" t="s">
        <v>52</v>
      </c>
    </row>
    <row r="2" spans="1:12" x14ac:dyDescent="0.2">
      <c r="A2" s="37">
        <v>17.89</v>
      </c>
      <c r="B2" s="36">
        <v>3.78E-2</v>
      </c>
      <c r="C2" s="38">
        <f>Tabelle1020[[#This Row],[Einkaufs-preis]]+(Tabelle1020[[#This Row],[Einkaufs-preis]]*Tabelle1020[[#This Row],[Zuschlag]])</f>
        <v>18.566241999999999</v>
      </c>
      <c r="D2" s="37"/>
      <c r="I2" s="37">
        <v>17.89</v>
      </c>
      <c r="J2" s="36">
        <v>3.78E-2</v>
      </c>
      <c r="K2" s="38">
        <f>Tabelle102022[[#This Row],[Einkaufs-preis]]+(Tabelle102022[[#This Row],[Einkaufs-preis]]*Tabelle102022[[#This Row],[Zuschlag]])</f>
        <v>18.566241999999999</v>
      </c>
      <c r="L2" s="37"/>
    </row>
    <row r="3" spans="1:12" x14ac:dyDescent="0.2">
      <c r="A3" s="37">
        <v>23.25</v>
      </c>
      <c r="B3" s="36">
        <v>4.7100000000000003E-2</v>
      </c>
      <c r="C3" s="38">
        <f>Tabelle1020[[#This Row],[Einkaufs-preis]]+(Tabelle1020[[#This Row],[Einkaufs-preis]]*Tabelle1020[[#This Row],[Zuschlag]])</f>
        <v>24.345075000000001</v>
      </c>
      <c r="D3" s="37"/>
      <c r="I3" s="37">
        <v>23.25</v>
      </c>
      <c r="J3" s="36">
        <v>4.7100000000000003E-2</v>
      </c>
      <c r="K3" s="38">
        <f>Tabelle102022[[#This Row],[Einkaufs-preis]]+(Tabelle102022[[#This Row],[Einkaufs-preis]]*Tabelle102022[[#This Row],[Zuschlag]])</f>
        <v>24.345075000000001</v>
      </c>
      <c r="L3" s="37"/>
    </row>
    <row r="4" spans="1:12" x14ac:dyDescent="0.2">
      <c r="A4" s="37">
        <v>105.31</v>
      </c>
      <c r="B4" s="36">
        <v>3.9300000000000002E-2</v>
      </c>
      <c r="C4" s="38">
        <f>Tabelle1020[[#This Row],[Einkaufs-preis]]+(Tabelle1020[[#This Row],[Einkaufs-preis]]*Tabelle1020[[#This Row],[Zuschlag]])</f>
        <v>109.448683</v>
      </c>
      <c r="D4" s="37"/>
      <c r="I4" s="37">
        <v>105.31</v>
      </c>
      <c r="J4" s="36">
        <v>3.9300000000000002E-2</v>
      </c>
      <c r="K4" s="38">
        <f>Tabelle102022[[#This Row],[Einkaufs-preis]]+(Tabelle102022[[#This Row],[Einkaufs-preis]]*Tabelle102022[[#This Row],[Zuschlag]])</f>
        <v>109.448683</v>
      </c>
      <c r="L4" s="37"/>
    </row>
    <row r="5" spans="1:12" x14ac:dyDescent="0.2">
      <c r="A5" s="37">
        <v>37.99</v>
      </c>
      <c r="B5" s="36">
        <v>0.1245</v>
      </c>
      <c r="C5" s="38">
        <f>Tabelle1020[[#This Row],[Einkaufs-preis]]+(Tabelle1020[[#This Row],[Einkaufs-preis]]*Tabelle1020[[#This Row],[Zuschlag]])</f>
        <v>42.719754999999999</v>
      </c>
      <c r="D5" s="37"/>
      <c r="I5" s="37">
        <v>37.99</v>
      </c>
      <c r="J5" s="36">
        <v>0.1245</v>
      </c>
      <c r="K5" s="38">
        <f>Tabelle102022[[#This Row],[Einkaufs-preis]]+(Tabelle102022[[#This Row],[Einkaufs-preis]]*Tabelle102022[[#This Row],[Zuschlag]])</f>
        <v>42.719754999999999</v>
      </c>
      <c r="L5" s="37"/>
    </row>
    <row r="6" spans="1:12" x14ac:dyDescent="0.2">
      <c r="A6" s="37">
        <v>230.73</v>
      </c>
      <c r="B6" s="36">
        <v>8.7300000000000003E-2</v>
      </c>
      <c r="C6" s="38">
        <f>Tabelle1020[[#This Row],[Einkaufs-preis]]+(Tabelle1020[[#This Row],[Einkaufs-preis]]*Tabelle1020[[#This Row],[Zuschlag]])</f>
        <v>250.87272899999999</v>
      </c>
      <c r="D6" s="37"/>
      <c r="I6" s="37">
        <v>230.73</v>
      </c>
      <c r="J6" s="36">
        <v>8.7300000000000003E-2</v>
      </c>
      <c r="K6" s="38">
        <f>Tabelle102022[[#This Row],[Einkaufs-preis]]+(Tabelle102022[[#This Row],[Einkaufs-preis]]*Tabelle102022[[#This Row],[Zuschlag]])</f>
        <v>250.87272899999999</v>
      </c>
      <c r="L6" s="37"/>
    </row>
    <row r="7" spans="1:12" x14ac:dyDescent="0.2">
      <c r="A7" s="37">
        <v>150.81</v>
      </c>
      <c r="B7" s="36">
        <v>0.19209999999999999</v>
      </c>
      <c r="C7" s="38">
        <f>Tabelle1020[[#This Row],[Einkaufs-preis]]+(Tabelle1020[[#This Row],[Einkaufs-preis]]*Tabelle1020[[#This Row],[Zuschlag]])</f>
        <v>179.78060099999999</v>
      </c>
      <c r="D7" s="37"/>
      <c r="I7" s="37">
        <v>150.81</v>
      </c>
      <c r="J7" s="36">
        <v>0.19209999999999999</v>
      </c>
      <c r="K7" s="38">
        <f>Tabelle102022[[#This Row],[Einkaufs-preis]]+(Tabelle102022[[#This Row],[Einkaufs-preis]]*Tabelle102022[[#This Row],[Zuschlag]])</f>
        <v>179.78060099999999</v>
      </c>
      <c r="L7" s="37"/>
    </row>
    <row r="9" spans="1:12" ht="22.5" x14ac:dyDescent="0.3">
      <c r="A9" s="46" t="s">
        <v>51</v>
      </c>
      <c r="B9" s="46"/>
      <c r="C9" s="46"/>
      <c r="D9" s="46"/>
      <c r="I9" s="46" t="s">
        <v>51</v>
      </c>
      <c r="J9" s="46"/>
      <c r="K9" s="46"/>
      <c r="L9" s="46"/>
    </row>
    <row r="10" spans="1:12" ht="30" x14ac:dyDescent="0.2">
      <c r="A10" s="13" t="s">
        <v>50</v>
      </c>
      <c r="B10" s="13" t="s">
        <v>1</v>
      </c>
      <c r="C10" s="13" t="s">
        <v>49</v>
      </c>
      <c r="D10" s="13" t="s">
        <v>48</v>
      </c>
      <c r="I10" s="13" t="s">
        <v>50</v>
      </c>
      <c r="J10" s="13" t="s">
        <v>1</v>
      </c>
      <c r="K10" s="13" t="s">
        <v>49</v>
      </c>
      <c r="L10" s="13" t="s">
        <v>52</v>
      </c>
    </row>
    <row r="11" spans="1:12" x14ac:dyDescent="0.2">
      <c r="A11" s="37">
        <v>17.89</v>
      </c>
      <c r="B11" s="36">
        <v>3.78E-2</v>
      </c>
      <c r="C11" s="38">
        <f>Tabelle102021[[#This Row],[Einkaufs-preis]]+(Tabelle102021[[#This Row],[Einkaufs-preis]]*Tabelle102021[[#This Row],[Zuschlag]])</f>
        <v>18.566241999999999</v>
      </c>
      <c r="D11" s="37"/>
      <c r="I11" s="37">
        <v>17.89</v>
      </c>
      <c r="J11" s="36">
        <v>3.78E-2</v>
      </c>
      <c r="K11" s="38">
        <f>Tabelle10202123[[#This Row],[Einkaufs-preis]]+(Tabelle10202123[[#This Row],[Einkaufs-preis]]*Tabelle10202123[[#This Row],[Zuschlag]])</f>
        <v>18.566241999999999</v>
      </c>
      <c r="L11" s="37"/>
    </row>
    <row r="12" spans="1:12" x14ac:dyDescent="0.2">
      <c r="A12" s="37">
        <v>23.25</v>
      </c>
      <c r="B12" s="36">
        <v>4.7100000000000003E-2</v>
      </c>
      <c r="C12" s="38">
        <f>Tabelle102021[[#This Row],[Einkaufs-preis]]+(Tabelle102021[[#This Row],[Einkaufs-preis]]*Tabelle102021[[#This Row],[Zuschlag]])</f>
        <v>24.345075000000001</v>
      </c>
      <c r="D12" s="37"/>
      <c r="I12" s="37">
        <v>23.25</v>
      </c>
      <c r="J12" s="36">
        <v>4.7100000000000003E-2</v>
      </c>
      <c r="K12" s="38">
        <f>Tabelle10202123[[#This Row],[Einkaufs-preis]]+(Tabelle10202123[[#This Row],[Einkaufs-preis]]*Tabelle10202123[[#This Row],[Zuschlag]])</f>
        <v>24.345075000000001</v>
      </c>
      <c r="L12" s="37"/>
    </row>
    <row r="13" spans="1:12" x14ac:dyDescent="0.2">
      <c r="A13" s="37">
        <v>105.31</v>
      </c>
      <c r="B13" s="36">
        <v>3.9300000000000002E-2</v>
      </c>
      <c r="C13" s="38">
        <f>Tabelle102021[[#This Row],[Einkaufs-preis]]+(Tabelle102021[[#This Row],[Einkaufs-preis]]*Tabelle102021[[#This Row],[Zuschlag]])</f>
        <v>109.448683</v>
      </c>
      <c r="D13" s="37"/>
      <c r="I13" s="37">
        <v>105.31</v>
      </c>
      <c r="J13" s="36">
        <v>3.9300000000000002E-2</v>
      </c>
      <c r="K13" s="38">
        <f>Tabelle10202123[[#This Row],[Einkaufs-preis]]+(Tabelle10202123[[#This Row],[Einkaufs-preis]]*Tabelle10202123[[#This Row],[Zuschlag]])</f>
        <v>109.448683</v>
      </c>
      <c r="L13" s="37"/>
    </row>
    <row r="14" spans="1:12" x14ac:dyDescent="0.2">
      <c r="A14" s="37">
        <v>37.99</v>
      </c>
      <c r="B14" s="36">
        <v>0.1245</v>
      </c>
      <c r="C14" s="38">
        <f>Tabelle102021[[#This Row],[Einkaufs-preis]]+(Tabelle102021[[#This Row],[Einkaufs-preis]]*Tabelle102021[[#This Row],[Zuschlag]])</f>
        <v>42.719754999999999</v>
      </c>
      <c r="D14" s="37"/>
      <c r="I14" s="37">
        <v>37.99</v>
      </c>
      <c r="J14" s="36">
        <v>0.1245</v>
      </c>
      <c r="K14" s="38">
        <f>Tabelle10202123[[#This Row],[Einkaufs-preis]]+(Tabelle10202123[[#This Row],[Einkaufs-preis]]*Tabelle10202123[[#This Row],[Zuschlag]])</f>
        <v>42.719754999999999</v>
      </c>
      <c r="L14" s="37"/>
    </row>
    <row r="15" spans="1:12" x14ac:dyDescent="0.2">
      <c r="A15" s="37">
        <v>230.73</v>
      </c>
      <c r="B15" s="36">
        <v>8.7300000000000003E-2</v>
      </c>
      <c r="C15" s="38">
        <f>Tabelle102021[[#This Row],[Einkaufs-preis]]+(Tabelle102021[[#This Row],[Einkaufs-preis]]*Tabelle102021[[#This Row],[Zuschlag]])</f>
        <v>250.87272899999999</v>
      </c>
      <c r="D15" s="37"/>
      <c r="I15" s="37">
        <v>230.73</v>
      </c>
      <c r="J15" s="36">
        <v>8.7300000000000003E-2</v>
      </c>
      <c r="K15" s="38">
        <f>Tabelle10202123[[#This Row],[Einkaufs-preis]]+(Tabelle10202123[[#This Row],[Einkaufs-preis]]*Tabelle10202123[[#This Row],[Zuschlag]])</f>
        <v>250.87272899999999</v>
      </c>
      <c r="L15" s="37"/>
    </row>
    <row r="16" spans="1:12" x14ac:dyDescent="0.2">
      <c r="A16" s="37">
        <v>150.81</v>
      </c>
      <c r="B16" s="36">
        <v>0.19209999999999999</v>
      </c>
      <c r="C16" s="38">
        <f>Tabelle102021[[#This Row],[Einkaufs-preis]]+(Tabelle102021[[#This Row],[Einkaufs-preis]]*Tabelle102021[[#This Row],[Zuschlag]])</f>
        <v>179.78060099999999</v>
      </c>
      <c r="D16" s="37"/>
      <c r="I16" s="37">
        <v>150.81</v>
      </c>
      <c r="J16" s="36">
        <v>0.19209999999999999</v>
      </c>
      <c r="K16" s="38">
        <f>Tabelle10202123[[#This Row],[Einkaufs-preis]]+(Tabelle10202123[[#This Row],[Einkaufs-preis]]*Tabelle10202123[[#This Row],[Zuschlag]])</f>
        <v>179.78060099999999</v>
      </c>
      <c r="L16" s="37"/>
    </row>
  </sheetData>
  <mergeCells count="2">
    <mergeCell ref="A9:D9"/>
    <mergeCell ref="I9:L9"/>
  </mergeCells>
  <pageMargins left="0.7" right="0.7" top="0.78740157499999996" bottom="0.78740157499999996" header="0.3" footer="0.3"/>
  <drawing r:id="rId1"/>
  <tableParts count="4">
    <tablePart r:id="rId2"/>
    <tablePart r:id="rId3"/>
    <tablePart r:id="rId4"/>
    <tablePart r:id="rId5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workbookViewId="0">
      <selection activeCell="F10" sqref="F10"/>
    </sheetView>
  </sheetViews>
  <sheetFormatPr baseColWidth="10" defaultRowHeight="14.25" x14ac:dyDescent="0.2"/>
  <cols>
    <col min="3" max="3" width="15.125" bestFit="1" customWidth="1"/>
    <col min="4" max="4" width="14.875" bestFit="1" customWidth="1"/>
    <col min="11" max="11" width="13.125" bestFit="1" customWidth="1"/>
    <col min="12" max="12" width="12.25" bestFit="1" customWidth="1"/>
  </cols>
  <sheetData>
    <row r="1" spans="1:12" ht="30" x14ac:dyDescent="0.2">
      <c r="A1" s="13" t="s">
        <v>50</v>
      </c>
      <c r="B1" s="13" t="s">
        <v>1</v>
      </c>
      <c r="C1" s="13" t="s">
        <v>49</v>
      </c>
      <c r="D1" s="13" t="s">
        <v>48</v>
      </c>
      <c r="I1" s="13" t="s">
        <v>50</v>
      </c>
      <c r="J1" s="13" t="s">
        <v>1</v>
      </c>
      <c r="K1" s="13" t="s">
        <v>49</v>
      </c>
      <c r="L1" s="13" t="s">
        <v>52</v>
      </c>
    </row>
    <row r="2" spans="1:12" x14ac:dyDescent="0.2">
      <c r="A2" s="37">
        <v>17.89</v>
      </c>
      <c r="B2" s="36">
        <v>3.78E-2</v>
      </c>
      <c r="C2" s="38">
        <f>Tabelle102024[[#This Row],[Einkaufs-preis]]+(Tabelle102024[[#This Row],[Einkaufs-preis]]*Tabelle102024[[#This Row],[Zuschlag]])</f>
        <v>18.566241999999999</v>
      </c>
      <c r="D2" s="37">
        <f>MROUND(Tabelle102024[[#This Row],[Endpreis]],0.05)</f>
        <v>18.55</v>
      </c>
      <c r="I2" s="37">
        <v>17.89</v>
      </c>
      <c r="J2" s="36">
        <v>3.78E-2</v>
      </c>
      <c r="K2" s="38">
        <f>Tabelle10202226[[#This Row],[Einkaufs-preis]]+(Tabelle10202226[[#This Row],[Einkaufs-preis]]*Tabelle10202226[[#This Row],[Zuschlag]])</f>
        <v>18.566241999999999</v>
      </c>
      <c r="L2" s="37">
        <f>MROUND(Tabelle10202226[[#This Row],[Endpreis]],0.5)</f>
        <v>18.5</v>
      </c>
    </row>
    <row r="3" spans="1:12" x14ac:dyDescent="0.2">
      <c r="A3" s="37">
        <v>23.25</v>
      </c>
      <c r="B3" s="36">
        <v>4.7100000000000003E-2</v>
      </c>
      <c r="C3" s="38">
        <f>Tabelle102024[[#This Row],[Einkaufs-preis]]+(Tabelle102024[[#This Row],[Einkaufs-preis]]*Tabelle102024[[#This Row],[Zuschlag]])</f>
        <v>24.345075000000001</v>
      </c>
      <c r="D3" s="37">
        <f>MROUND(Tabelle102024[[#This Row],[Endpreis]],0.05)</f>
        <v>24.35</v>
      </c>
      <c r="I3" s="37">
        <v>23.25</v>
      </c>
      <c r="J3" s="36">
        <v>4.7100000000000003E-2</v>
      </c>
      <c r="K3" s="38">
        <f>Tabelle10202226[[#This Row],[Einkaufs-preis]]+(Tabelle10202226[[#This Row],[Einkaufs-preis]]*Tabelle10202226[[#This Row],[Zuschlag]])</f>
        <v>24.345075000000001</v>
      </c>
      <c r="L3" s="37">
        <f>MROUND(Tabelle10202226[[#This Row],[Endpreis]],0.5)</f>
        <v>24.5</v>
      </c>
    </row>
    <row r="4" spans="1:12" x14ac:dyDescent="0.2">
      <c r="A4" s="37">
        <v>105.31</v>
      </c>
      <c r="B4" s="36">
        <v>3.9300000000000002E-2</v>
      </c>
      <c r="C4" s="38">
        <f>Tabelle102024[[#This Row],[Einkaufs-preis]]+(Tabelle102024[[#This Row],[Einkaufs-preis]]*Tabelle102024[[#This Row],[Zuschlag]])</f>
        <v>109.448683</v>
      </c>
      <c r="D4" s="37">
        <f>MROUND(Tabelle102024[[#This Row],[Endpreis]],0.05)</f>
        <v>109.45</v>
      </c>
      <c r="I4" s="37">
        <v>105.31</v>
      </c>
      <c r="J4" s="36">
        <v>3.9300000000000002E-2</v>
      </c>
      <c r="K4" s="38">
        <f>Tabelle10202226[[#This Row],[Einkaufs-preis]]+(Tabelle10202226[[#This Row],[Einkaufs-preis]]*Tabelle10202226[[#This Row],[Zuschlag]])</f>
        <v>109.448683</v>
      </c>
      <c r="L4" s="37">
        <f>MROUND(Tabelle10202226[[#This Row],[Endpreis]],0.5)</f>
        <v>109.5</v>
      </c>
    </row>
    <row r="5" spans="1:12" x14ac:dyDescent="0.2">
      <c r="A5" s="37">
        <v>37.99</v>
      </c>
      <c r="B5" s="36">
        <v>0.1245</v>
      </c>
      <c r="C5" s="38">
        <f>Tabelle102024[[#This Row],[Einkaufs-preis]]+(Tabelle102024[[#This Row],[Einkaufs-preis]]*Tabelle102024[[#This Row],[Zuschlag]])</f>
        <v>42.719754999999999</v>
      </c>
      <c r="D5" s="37">
        <f>MROUND(Tabelle102024[[#This Row],[Endpreis]],0.05)</f>
        <v>42.7</v>
      </c>
      <c r="I5" s="37">
        <v>37.99</v>
      </c>
      <c r="J5" s="36">
        <v>0.1245</v>
      </c>
      <c r="K5" s="38">
        <f>Tabelle10202226[[#This Row],[Einkaufs-preis]]+(Tabelle10202226[[#This Row],[Einkaufs-preis]]*Tabelle10202226[[#This Row],[Zuschlag]])</f>
        <v>42.719754999999999</v>
      </c>
      <c r="L5" s="37">
        <f>MROUND(Tabelle10202226[[#This Row],[Endpreis]],0.5)</f>
        <v>42.5</v>
      </c>
    </row>
    <row r="6" spans="1:12" x14ac:dyDescent="0.2">
      <c r="A6" s="37">
        <v>230.73</v>
      </c>
      <c r="B6" s="36">
        <v>8.7300000000000003E-2</v>
      </c>
      <c r="C6" s="38">
        <f>Tabelle102024[[#This Row],[Einkaufs-preis]]+(Tabelle102024[[#This Row],[Einkaufs-preis]]*Tabelle102024[[#This Row],[Zuschlag]])</f>
        <v>250.87272899999999</v>
      </c>
      <c r="D6" s="37">
        <f>MROUND(Tabelle102024[[#This Row],[Endpreis]],0.05)</f>
        <v>250.85000000000002</v>
      </c>
      <c r="I6" s="37">
        <v>230.73</v>
      </c>
      <c r="J6" s="36">
        <v>8.7300000000000003E-2</v>
      </c>
      <c r="K6" s="38">
        <f>Tabelle10202226[[#This Row],[Einkaufs-preis]]+(Tabelle10202226[[#This Row],[Einkaufs-preis]]*Tabelle10202226[[#This Row],[Zuschlag]])</f>
        <v>250.87272899999999</v>
      </c>
      <c r="L6" s="37">
        <f>MROUND(Tabelle10202226[[#This Row],[Endpreis]],0.5)</f>
        <v>251</v>
      </c>
    </row>
    <row r="7" spans="1:12" x14ac:dyDescent="0.2">
      <c r="A7" s="37">
        <v>150.81</v>
      </c>
      <c r="B7" s="36">
        <v>0.19209999999999999</v>
      </c>
      <c r="C7" s="38">
        <f>Tabelle102024[[#This Row],[Einkaufs-preis]]+(Tabelle102024[[#This Row],[Einkaufs-preis]]*Tabelle102024[[#This Row],[Zuschlag]])</f>
        <v>179.78060099999999</v>
      </c>
      <c r="D7" s="37">
        <f>MROUND(Tabelle102024[[#This Row],[Endpreis]],0.05)</f>
        <v>179.8</v>
      </c>
      <c r="I7" s="37">
        <v>150.81</v>
      </c>
      <c r="J7" s="36">
        <v>0.19209999999999999</v>
      </c>
      <c r="K7" s="38">
        <f>Tabelle10202226[[#This Row],[Einkaufs-preis]]+(Tabelle10202226[[#This Row],[Einkaufs-preis]]*Tabelle10202226[[#This Row],[Zuschlag]])</f>
        <v>179.78060099999999</v>
      </c>
      <c r="L7" s="37">
        <f>MROUND(Tabelle10202226[[#This Row],[Endpreis]],0.5)</f>
        <v>180</v>
      </c>
    </row>
    <row r="9" spans="1:12" ht="22.5" x14ac:dyDescent="0.3">
      <c r="A9" s="46" t="s">
        <v>51</v>
      </c>
      <c r="B9" s="46"/>
      <c r="C9" s="46"/>
      <c r="D9" s="46"/>
      <c r="I9" s="46" t="s">
        <v>51</v>
      </c>
      <c r="J9" s="46"/>
      <c r="K9" s="46"/>
      <c r="L9" s="46"/>
    </row>
    <row r="10" spans="1:12" ht="30" x14ac:dyDescent="0.2">
      <c r="A10" s="13" t="s">
        <v>50</v>
      </c>
      <c r="B10" s="13" t="s">
        <v>1</v>
      </c>
      <c r="C10" s="13" t="s">
        <v>49</v>
      </c>
      <c r="D10" s="13" t="s">
        <v>48</v>
      </c>
      <c r="I10" s="13" t="s">
        <v>50</v>
      </c>
      <c r="J10" s="13" t="s">
        <v>1</v>
      </c>
      <c r="K10" s="13" t="s">
        <v>49</v>
      </c>
      <c r="L10" s="13" t="s">
        <v>52</v>
      </c>
    </row>
    <row r="11" spans="1:12" x14ac:dyDescent="0.2">
      <c r="A11" s="37">
        <v>17.89</v>
      </c>
      <c r="B11" s="36">
        <v>3.78E-2</v>
      </c>
      <c r="C11" s="38">
        <f>Tabelle10202125[[#This Row],[Einkaufs-preis]]+(Tabelle10202125[[#This Row],[Einkaufs-preis]]*Tabelle10202125[[#This Row],[Zuschlag]])</f>
        <v>18.566241999999999</v>
      </c>
      <c r="D11" s="37">
        <f>ROUND(Tabelle10202125[[#This Row],[Endpreis]]/5,2)*5</f>
        <v>18.55</v>
      </c>
      <c r="I11" s="37">
        <v>17.89</v>
      </c>
      <c r="J11" s="36">
        <v>3.78E-2</v>
      </c>
      <c r="K11" s="38">
        <f>Tabelle1020212327[[#This Row],[Einkaufs-preis]]+(Tabelle1020212327[[#This Row],[Einkaufs-preis]]*Tabelle1020212327[[#This Row],[Zuschlag]])</f>
        <v>18.566241999999999</v>
      </c>
      <c r="L11" s="37">
        <f>ROUND(Tabelle1020212327[[#This Row],[Endpreis]]/50,2)*50</f>
        <v>18.5</v>
      </c>
    </row>
    <row r="12" spans="1:12" x14ac:dyDescent="0.2">
      <c r="A12" s="37">
        <v>23.25</v>
      </c>
      <c r="B12" s="36">
        <v>4.7100000000000003E-2</v>
      </c>
      <c r="C12" s="38">
        <f>Tabelle10202125[[#This Row],[Einkaufs-preis]]+(Tabelle10202125[[#This Row],[Einkaufs-preis]]*Tabelle10202125[[#This Row],[Zuschlag]])</f>
        <v>24.345075000000001</v>
      </c>
      <c r="D12" s="37">
        <f>ROUND(Tabelle10202125[[#This Row],[Endpreis]]/5,2)*5</f>
        <v>24.35</v>
      </c>
      <c r="I12" s="37">
        <v>23.25</v>
      </c>
      <c r="J12" s="36">
        <v>4.7100000000000003E-2</v>
      </c>
      <c r="K12" s="38">
        <f>Tabelle1020212327[[#This Row],[Einkaufs-preis]]+(Tabelle1020212327[[#This Row],[Einkaufs-preis]]*Tabelle1020212327[[#This Row],[Zuschlag]])</f>
        <v>24.345075000000001</v>
      </c>
      <c r="L12" s="37">
        <f>ROUND(Tabelle1020212327[[#This Row],[Endpreis]]/50,2)*50</f>
        <v>24.5</v>
      </c>
    </row>
    <row r="13" spans="1:12" x14ac:dyDescent="0.2">
      <c r="A13" s="37">
        <v>105.31</v>
      </c>
      <c r="B13" s="36">
        <v>3.9300000000000002E-2</v>
      </c>
      <c r="C13" s="38">
        <f>Tabelle10202125[[#This Row],[Einkaufs-preis]]+(Tabelle10202125[[#This Row],[Einkaufs-preis]]*Tabelle10202125[[#This Row],[Zuschlag]])</f>
        <v>109.448683</v>
      </c>
      <c r="D13" s="37">
        <f>ROUND(Tabelle10202125[[#This Row],[Endpreis]]/5,2)*5</f>
        <v>109.45</v>
      </c>
      <c r="I13" s="37">
        <v>105.31</v>
      </c>
      <c r="J13" s="36">
        <v>3.9300000000000002E-2</v>
      </c>
      <c r="K13" s="38">
        <f>Tabelle1020212327[[#This Row],[Einkaufs-preis]]+(Tabelle1020212327[[#This Row],[Einkaufs-preis]]*Tabelle1020212327[[#This Row],[Zuschlag]])</f>
        <v>109.448683</v>
      </c>
      <c r="L13" s="37">
        <f>ROUND(Tabelle1020212327[[#This Row],[Endpreis]]/50,2)*50</f>
        <v>109.5</v>
      </c>
    </row>
    <row r="14" spans="1:12" x14ac:dyDescent="0.2">
      <c r="A14" s="37">
        <v>37.99</v>
      </c>
      <c r="B14" s="36">
        <v>0.1245</v>
      </c>
      <c r="C14" s="38">
        <f>Tabelle10202125[[#This Row],[Einkaufs-preis]]+(Tabelle10202125[[#This Row],[Einkaufs-preis]]*Tabelle10202125[[#This Row],[Zuschlag]])</f>
        <v>42.719754999999999</v>
      </c>
      <c r="D14" s="37">
        <f>ROUND(Tabelle10202125[[#This Row],[Endpreis]]/5,2)*5</f>
        <v>42.699999999999996</v>
      </c>
      <c r="I14" s="37">
        <v>37.99</v>
      </c>
      <c r="J14" s="36">
        <v>0.1245</v>
      </c>
      <c r="K14" s="38">
        <f>Tabelle1020212327[[#This Row],[Einkaufs-preis]]+(Tabelle1020212327[[#This Row],[Einkaufs-preis]]*Tabelle1020212327[[#This Row],[Zuschlag]])</f>
        <v>42.719754999999999</v>
      </c>
      <c r="L14" s="37">
        <f>ROUND(Tabelle1020212327[[#This Row],[Endpreis]]/50,2)*50</f>
        <v>42.5</v>
      </c>
    </row>
    <row r="15" spans="1:12" x14ac:dyDescent="0.2">
      <c r="A15" s="37">
        <v>230.73</v>
      </c>
      <c r="B15" s="36">
        <v>8.7300000000000003E-2</v>
      </c>
      <c r="C15" s="38">
        <f>Tabelle10202125[[#This Row],[Einkaufs-preis]]+(Tabelle10202125[[#This Row],[Einkaufs-preis]]*Tabelle10202125[[#This Row],[Zuschlag]])</f>
        <v>250.87272899999999</v>
      </c>
      <c r="D15" s="37">
        <f>ROUND(Tabelle10202125[[#This Row],[Endpreis]]/5,2)*5</f>
        <v>250.85000000000002</v>
      </c>
      <c r="I15" s="37">
        <v>230.73</v>
      </c>
      <c r="J15" s="36">
        <v>8.7300000000000003E-2</v>
      </c>
      <c r="K15" s="38">
        <f>Tabelle1020212327[[#This Row],[Einkaufs-preis]]+(Tabelle1020212327[[#This Row],[Einkaufs-preis]]*Tabelle1020212327[[#This Row],[Zuschlag]])</f>
        <v>250.87272899999999</v>
      </c>
      <c r="L15" s="37">
        <f>ROUND(Tabelle1020212327[[#This Row],[Endpreis]]/50,2)*50</f>
        <v>250.99999999999997</v>
      </c>
    </row>
    <row r="16" spans="1:12" x14ac:dyDescent="0.2">
      <c r="A16" s="37">
        <v>150.81</v>
      </c>
      <c r="B16" s="36">
        <v>0.19209999999999999</v>
      </c>
      <c r="C16" s="38">
        <f>Tabelle10202125[[#This Row],[Einkaufs-preis]]+(Tabelle10202125[[#This Row],[Einkaufs-preis]]*Tabelle10202125[[#This Row],[Zuschlag]])</f>
        <v>179.78060099999999</v>
      </c>
      <c r="D16" s="37">
        <f>ROUND(Tabelle10202125[[#This Row],[Endpreis]]/5,2)*5</f>
        <v>179.8</v>
      </c>
      <c r="I16" s="37">
        <v>150.81</v>
      </c>
      <c r="J16" s="36">
        <v>0.19209999999999999</v>
      </c>
      <c r="K16" s="38">
        <f>Tabelle1020212327[[#This Row],[Einkaufs-preis]]+(Tabelle1020212327[[#This Row],[Einkaufs-preis]]*Tabelle1020212327[[#This Row],[Zuschlag]])</f>
        <v>179.78060099999999</v>
      </c>
      <c r="L16" s="37">
        <f>ROUND(Tabelle1020212327[[#This Row],[Endpreis]]/50,2)*50</f>
        <v>180</v>
      </c>
    </row>
  </sheetData>
  <mergeCells count="2">
    <mergeCell ref="A9:D9"/>
    <mergeCell ref="I9:L9"/>
  </mergeCells>
  <pageMargins left="0.7" right="0.7" top="0.78740157499999996" bottom="0.78740157499999996" header="0.3" footer="0.3"/>
  <tableParts count="4">
    <tablePart r:id="rId1"/>
    <tablePart r:id="rId2"/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sqref="A1:B1"/>
    </sheetView>
  </sheetViews>
  <sheetFormatPr baseColWidth="10" defaultRowHeight="14.25" x14ac:dyDescent="0.2"/>
  <cols>
    <col min="1" max="1" width="14.875" customWidth="1"/>
    <col min="2" max="2" width="15.125" bestFit="1" customWidth="1"/>
    <col min="3" max="3" width="12" style="4" bestFit="1" customWidth="1"/>
    <col min="4" max="4" width="14.625" bestFit="1" customWidth="1"/>
    <col min="5" max="5" width="11.375" bestFit="1" customWidth="1"/>
  </cols>
  <sheetData>
    <row r="1" spans="1:4" ht="15" x14ac:dyDescent="0.25">
      <c r="A1" s="47" t="s">
        <v>1</v>
      </c>
      <c r="B1" s="48">
        <v>3.7530000000000001E-2</v>
      </c>
    </row>
    <row r="2" spans="1:4" ht="15.75" thickBot="1" x14ac:dyDescent="0.3">
      <c r="A2" s="5" t="s">
        <v>0</v>
      </c>
      <c r="B2" s="5" t="s">
        <v>2</v>
      </c>
      <c r="C2" s="6" t="s">
        <v>3</v>
      </c>
      <c r="D2" s="6" t="s">
        <v>4</v>
      </c>
    </row>
    <row r="3" spans="1:4" x14ac:dyDescent="0.2">
      <c r="A3" s="1">
        <v>120</v>
      </c>
      <c r="B3" s="30"/>
      <c r="C3" s="7">
        <v>100</v>
      </c>
      <c r="D3" s="3">
        <f>B3*C3</f>
        <v>0</v>
      </c>
    </row>
    <row r="4" spans="1:4" x14ac:dyDescent="0.2">
      <c r="A4" s="1">
        <v>13.9</v>
      </c>
      <c r="B4" s="31"/>
      <c r="C4" s="7">
        <v>100</v>
      </c>
      <c r="D4" s="3">
        <f t="shared" ref="D4:D8" si="0">B4*C4</f>
        <v>0</v>
      </c>
    </row>
    <row r="5" spans="1:4" x14ac:dyDescent="0.2">
      <c r="A5" s="1">
        <v>21.3</v>
      </c>
      <c r="B5" s="31"/>
      <c r="C5" s="7">
        <v>1000</v>
      </c>
      <c r="D5" s="3">
        <f t="shared" si="0"/>
        <v>0</v>
      </c>
    </row>
    <row r="6" spans="1:4" x14ac:dyDescent="0.2">
      <c r="A6" s="1">
        <v>89.75</v>
      </c>
      <c r="B6" s="31"/>
      <c r="C6" s="7">
        <v>1000</v>
      </c>
      <c r="D6" s="3">
        <f t="shared" si="0"/>
        <v>0</v>
      </c>
    </row>
    <row r="7" spans="1:4" x14ac:dyDescent="0.2">
      <c r="A7" s="1">
        <v>153.19999999999999</v>
      </c>
      <c r="B7" s="31"/>
      <c r="C7" s="7">
        <v>100</v>
      </c>
      <c r="D7" s="3">
        <f t="shared" si="0"/>
        <v>0</v>
      </c>
    </row>
    <row r="8" spans="1:4" ht="15" thickBot="1" x14ac:dyDescent="0.25">
      <c r="A8" s="1">
        <v>17.84</v>
      </c>
      <c r="B8" s="32"/>
      <c r="C8" s="7">
        <v>1000</v>
      </c>
      <c r="D8" s="3">
        <f t="shared" si="0"/>
        <v>0</v>
      </c>
    </row>
  </sheetData>
  <pageMargins left="0.7" right="0.7" top="0.78740157499999996" bottom="0.78740157499999996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B4" sqref="B4"/>
    </sheetView>
  </sheetViews>
  <sheetFormatPr baseColWidth="10" defaultRowHeight="14.25" x14ac:dyDescent="0.2"/>
  <cols>
    <col min="1" max="1" width="14.875" customWidth="1"/>
    <col min="2" max="2" width="15.125" bestFit="1" customWidth="1"/>
    <col min="3" max="3" width="12" style="4" bestFit="1" customWidth="1"/>
    <col min="4" max="4" width="14.625" bestFit="1" customWidth="1"/>
    <col min="5" max="5" width="11.375" bestFit="1" customWidth="1"/>
  </cols>
  <sheetData>
    <row r="1" spans="1:4" ht="15" x14ac:dyDescent="0.25">
      <c r="A1" s="47" t="s">
        <v>1</v>
      </c>
      <c r="B1" s="48">
        <v>3.7530000000000001E-2</v>
      </c>
    </row>
    <row r="2" spans="1:4" ht="15" x14ac:dyDescent="0.25">
      <c r="A2" s="5" t="s">
        <v>0</v>
      </c>
      <c r="B2" s="5" t="s">
        <v>2</v>
      </c>
      <c r="C2" s="6" t="s">
        <v>3</v>
      </c>
      <c r="D2" s="6" t="s">
        <v>4</v>
      </c>
    </row>
    <row r="3" spans="1:4" x14ac:dyDescent="0.2">
      <c r="A3" s="1">
        <v>120</v>
      </c>
      <c r="B3" s="2">
        <f>ROUND(A3+(A3*$B$1),2)</f>
        <v>124.5</v>
      </c>
      <c r="C3" s="7">
        <v>100</v>
      </c>
      <c r="D3" s="3">
        <f>B3*C3</f>
        <v>12450</v>
      </c>
    </row>
    <row r="4" spans="1:4" x14ac:dyDescent="0.2">
      <c r="A4" s="1">
        <v>13.9</v>
      </c>
      <c r="B4" s="2">
        <f t="shared" ref="B4:B8" si="0">ROUND(A4+(A4*$B$1),2)</f>
        <v>14.42</v>
      </c>
      <c r="C4" s="7">
        <v>100</v>
      </c>
      <c r="D4" s="3">
        <f t="shared" ref="D4:D8" si="1">B4*C4</f>
        <v>1442</v>
      </c>
    </row>
    <row r="5" spans="1:4" x14ac:dyDescent="0.2">
      <c r="A5" s="1">
        <v>21.3</v>
      </c>
      <c r="B5" s="2">
        <f t="shared" si="0"/>
        <v>22.1</v>
      </c>
      <c r="C5" s="7">
        <v>1000</v>
      </c>
      <c r="D5" s="3">
        <f t="shared" si="1"/>
        <v>22100</v>
      </c>
    </row>
    <row r="6" spans="1:4" x14ac:dyDescent="0.2">
      <c r="A6" s="1">
        <v>89.75</v>
      </c>
      <c r="B6" s="2">
        <f t="shared" si="0"/>
        <v>93.12</v>
      </c>
      <c r="C6" s="7">
        <v>1000</v>
      </c>
      <c r="D6" s="3">
        <f t="shared" si="1"/>
        <v>93120</v>
      </c>
    </row>
    <row r="7" spans="1:4" x14ac:dyDescent="0.2">
      <c r="A7" s="1">
        <v>153.19999999999999</v>
      </c>
      <c r="B7" s="2">
        <f t="shared" si="0"/>
        <v>158.94999999999999</v>
      </c>
      <c r="C7" s="7">
        <v>100</v>
      </c>
      <c r="D7" s="3">
        <f t="shared" si="1"/>
        <v>15894.999999999998</v>
      </c>
    </row>
    <row r="8" spans="1:4" x14ac:dyDescent="0.2">
      <c r="A8" s="1">
        <v>17.84</v>
      </c>
      <c r="B8" s="2">
        <f t="shared" si="0"/>
        <v>18.510000000000002</v>
      </c>
      <c r="C8" s="7">
        <v>1000</v>
      </c>
      <c r="D8" s="3">
        <f t="shared" si="1"/>
        <v>18510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5" sqref="D5"/>
    </sheetView>
  </sheetViews>
  <sheetFormatPr baseColWidth="10" defaultRowHeight="14.25" x14ac:dyDescent="0.2"/>
  <sheetData>
    <row r="1" spans="1:4" ht="15" x14ac:dyDescent="0.25">
      <c r="B1" s="6" t="s">
        <v>5</v>
      </c>
      <c r="C1" s="6" t="s">
        <v>6</v>
      </c>
      <c r="D1" s="6" t="s">
        <v>7</v>
      </c>
    </row>
    <row r="2" spans="1:4" x14ac:dyDescent="0.2">
      <c r="A2">
        <v>121.31</v>
      </c>
      <c r="B2">
        <f>ROUND(A2,0)</f>
        <v>121</v>
      </c>
      <c r="C2">
        <f>INT(A2)</f>
        <v>121</v>
      </c>
      <c r="D2">
        <f>TRUNC(A2,0)</f>
        <v>121</v>
      </c>
    </row>
    <row r="3" spans="1:4" x14ac:dyDescent="0.2">
      <c r="A3">
        <v>121.49</v>
      </c>
      <c r="B3">
        <f t="shared" ref="B3:B7" si="0">ROUND(A3,0)</f>
        <v>121</v>
      </c>
      <c r="C3">
        <f t="shared" ref="C3:C7" si="1">INT(A3)</f>
        <v>121</v>
      </c>
      <c r="D3">
        <f t="shared" ref="D3:D7" si="2">TRUNC(A3,0)</f>
        <v>121</v>
      </c>
    </row>
    <row r="4" spans="1:4" x14ac:dyDescent="0.2">
      <c r="A4">
        <v>121.75</v>
      </c>
      <c r="B4">
        <f t="shared" si="0"/>
        <v>122</v>
      </c>
      <c r="C4">
        <f t="shared" si="1"/>
        <v>121</v>
      </c>
      <c r="D4">
        <f t="shared" si="2"/>
        <v>121</v>
      </c>
    </row>
    <row r="5" spans="1:4" x14ac:dyDescent="0.2">
      <c r="A5">
        <v>121.91</v>
      </c>
      <c r="B5" s="8">
        <f t="shared" si="0"/>
        <v>122</v>
      </c>
      <c r="C5" s="9">
        <f t="shared" si="1"/>
        <v>121</v>
      </c>
      <c r="D5" s="9">
        <f t="shared" si="2"/>
        <v>121</v>
      </c>
    </row>
    <row r="6" spans="1:4" x14ac:dyDescent="0.2">
      <c r="A6">
        <v>122.01</v>
      </c>
      <c r="B6">
        <f t="shared" si="0"/>
        <v>122</v>
      </c>
      <c r="C6">
        <f t="shared" si="1"/>
        <v>122</v>
      </c>
      <c r="D6">
        <f t="shared" si="2"/>
        <v>122</v>
      </c>
    </row>
    <row r="7" spans="1:4" x14ac:dyDescent="0.2">
      <c r="A7">
        <v>122.55</v>
      </c>
      <c r="B7" s="8">
        <f t="shared" si="0"/>
        <v>123</v>
      </c>
      <c r="C7" s="9">
        <f t="shared" si="1"/>
        <v>122</v>
      </c>
      <c r="D7" s="9">
        <f t="shared" si="2"/>
        <v>122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workbookViewId="0">
      <selection activeCell="D2" sqref="D2"/>
    </sheetView>
  </sheetViews>
  <sheetFormatPr baseColWidth="10" defaultRowHeight="14.25" x14ac:dyDescent="0.2"/>
  <cols>
    <col min="1" max="3" width="11" style="4"/>
    <col min="4" max="4" width="23.75" style="4" customWidth="1"/>
  </cols>
  <sheetData>
    <row r="1" spans="1:4" s="12" customFormat="1" ht="15.75" thickBot="1" x14ac:dyDescent="0.25">
      <c r="A1" s="14" t="s">
        <v>8</v>
      </c>
      <c r="B1" s="14" t="s">
        <v>9</v>
      </c>
      <c r="C1" s="14" t="s">
        <v>10</v>
      </c>
      <c r="D1" s="13" t="s">
        <v>11</v>
      </c>
    </row>
    <row r="2" spans="1:4" x14ac:dyDescent="0.2">
      <c r="A2" s="15">
        <v>0.38541666666666669</v>
      </c>
      <c r="B2" s="15">
        <v>0.64583333333333337</v>
      </c>
      <c r="C2" s="16">
        <f>B2-A2</f>
        <v>0.26041666666666669</v>
      </c>
      <c r="D2" s="33"/>
    </row>
    <row r="3" spans="1:4" x14ac:dyDescent="0.2">
      <c r="A3" s="15">
        <v>0.35416666666666669</v>
      </c>
      <c r="B3" s="15">
        <v>0.70833333333333337</v>
      </c>
      <c r="C3" s="15">
        <f t="shared" ref="C3:C4" si="0">B3-A3</f>
        <v>0.35416666666666669</v>
      </c>
      <c r="D3" s="34"/>
    </row>
    <row r="4" spans="1:4" ht="15" thickBot="1" x14ac:dyDescent="0.25">
      <c r="A4" s="15">
        <v>0.36458333333333331</v>
      </c>
      <c r="B4" s="15">
        <v>0.54166666666666663</v>
      </c>
      <c r="C4" s="15">
        <f t="shared" si="0"/>
        <v>0.17708333333333331</v>
      </c>
      <c r="D4" s="35"/>
    </row>
  </sheetData>
  <pageMargins left="0.7" right="0.7" top="0.78740157499999996" bottom="0.78740157499999996" header="0.3" footer="0.3"/>
  <drawing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workbookViewId="0">
      <selection activeCell="D2" sqref="D2"/>
    </sheetView>
  </sheetViews>
  <sheetFormatPr baseColWidth="10" defaultRowHeight="14.25" x14ac:dyDescent="0.2"/>
  <cols>
    <col min="1" max="3" width="11" style="4"/>
    <col min="4" max="4" width="23.75" style="4" customWidth="1"/>
  </cols>
  <sheetData>
    <row r="1" spans="1:4" s="12" customFormat="1" ht="15" x14ac:dyDescent="0.2">
      <c r="A1" s="14" t="s">
        <v>8</v>
      </c>
      <c r="B1" s="14" t="s">
        <v>9</v>
      </c>
      <c r="C1" s="14" t="s">
        <v>10</v>
      </c>
      <c r="D1" s="13" t="s">
        <v>11</v>
      </c>
    </row>
    <row r="2" spans="1:4" x14ac:dyDescent="0.2">
      <c r="A2" s="15">
        <v>0.38541666666666669</v>
      </c>
      <c r="B2" s="15">
        <v>0.64583333333333337</v>
      </c>
      <c r="C2" s="16">
        <f>B2-A2</f>
        <v>0.26041666666666669</v>
      </c>
      <c r="D2" s="17">
        <f>ROUND((B2-A2)*24,0)</f>
        <v>6</v>
      </c>
    </row>
    <row r="3" spans="1:4" x14ac:dyDescent="0.2">
      <c r="A3" s="15">
        <v>0.35416666666666669</v>
      </c>
      <c r="B3" s="15">
        <v>0.70833333333333337</v>
      </c>
      <c r="C3" s="15">
        <f t="shared" ref="C3:C4" si="0">B3-A3</f>
        <v>0.35416666666666669</v>
      </c>
      <c r="D3" s="11">
        <f t="shared" ref="D3:D4" si="1">ROUND((B3-A3)*24,0)</f>
        <v>9</v>
      </c>
    </row>
    <row r="4" spans="1:4" x14ac:dyDescent="0.2">
      <c r="A4" s="15">
        <v>0.36458333333333331</v>
      </c>
      <c r="B4" s="15">
        <v>0.54166666666666663</v>
      </c>
      <c r="C4" s="15">
        <f t="shared" si="0"/>
        <v>0.17708333333333331</v>
      </c>
      <c r="D4" s="11">
        <f t="shared" si="1"/>
        <v>4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G12" sqref="G12"/>
    </sheetView>
  </sheetViews>
  <sheetFormatPr baseColWidth="10" defaultRowHeight="14.25" x14ac:dyDescent="0.2"/>
  <cols>
    <col min="1" max="1" width="20.875" customWidth="1"/>
    <col min="2" max="2" width="20.25" customWidth="1"/>
    <col min="3" max="3" width="14.125" bestFit="1" customWidth="1"/>
  </cols>
  <sheetData>
    <row r="1" spans="1:3" x14ac:dyDescent="0.2">
      <c r="A1" s="4" t="s">
        <v>26</v>
      </c>
      <c r="B1" s="4" t="s">
        <v>27</v>
      </c>
      <c r="C1" s="4" t="s">
        <v>28</v>
      </c>
    </row>
    <row r="2" spans="1:3" x14ac:dyDescent="0.2">
      <c r="A2" s="22">
        <v>121.1234</v>
      </c>
      <c r="B2" s="20" t="s">
        <v>29</v>
      </c>
      <c r="C2" s="18">
        <v>121.12</v>
      </c>
    </row>
    <row r="3" spans="1:3" x14ac:dyDescent="0.2">
      <c r="A3" s="22">
        <v>121.1234</v>
      </c>
      <c r="B3" s="20" t="s">
        <v>30</v>
      </c>
      <c r="C3" s="18">
        <v>121.1</v>
      </c>
    </row>
    <row r="4" spans="1:3" ht="15" thickBot="1" x14ac:dyDescent="0.25">
      <c r="A4" s="23">
        <v>121.1234</v>
      </c>
      <c r="B4" s="24" t="s">
        <v>31</v>
      </c>
      <c r="C4" s="25">
        <v>121</v>
      </c>
    </row>
    <row r="5" spans="1:3" x14ac:dyDescent="0.2">
      <c r="A5" s="19">
        <v>1521593</v>
      </c>
      <c r="B5" s="21" t="s">
        <v>32</v>
      </c>
      <c r="C5" s="19">
        <v>1521590</v>
      </c>
    </row>
    <row r="6" spans="1:3" x14ac:dyDescent="0.2">
      <c r="A6" s="19">
        <v>1521593</v>
      </c>
      <c r="B6" s="21" t="s">
        <v>33</v>
      </c>
      <c r="C6" s="19">
        <v>1521600</v>
      </c>
    </row>
    <row r="7" spans="1:3" x14ac:dyDescent="0.2">
      <c r="A7" s="19">
        <v>1521593</v>
      </c>
      <c r="B7" s="21" t="s">
        <v>34</v>
      </c>
      <c r="C7" s="19">
        <v>1522000</v>
      </c>
    </row>
    <row r="8" spans="1:3" x14ac:dyDescent="0.2">
      <c r="A8" s="19">
        <v>1521593</v>
      </c>
      <c r="B8" s="21" t="s">
        <v>35</v>
      </c>
      <c r="C8" s="19">
        <v>1520000</v>
      </c>
    </row>
    <row r="9" spans="1:3" x14ac:dyDescent="0.2">
      <c r="A9" s="19">
        <v>1521593</v>
      </c>
      <c r="B9" s="21" t="s">
        <v>36</v>
      </c>
      <c r="C9" s="19">
        <v>1500000</v>
      </c>
    </row>
    <row r="10" spans="1:3" x14ac:dyDescent="0.2">
      <c r="A10" s="19">
        <v>1521593</v>
      </c>
      <c r="B10" s="21" t="s">
        <v>37</v>
      </c>
      <c r="C10" s="19">
        <v>2000000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selection activeCell="I7" sqref="I7"/>
    </sheetView>
  </sheetViews>
  <sheetFormatPr baseColWidth="10" defaultRowHeight="14.25" x14ac:dyDescent="0.2"/>
  <cols>
    <col min="1" max="1" width="12" bestFit="1" customWidth="1"/>
    <col min="2" max="4" width="12" customWidth="1"/>
    <col min="5" max="5" width="14.125" bestFit="1" customWidth="1"/>
  </cols>
  <sheetData>
    <row r="1" spans="1:7" x14ac:dyDescent="0.2">
      <c r="A1" t="s">
        <v>12</v>
      </c>
      <c r="B1" t="s">
        <v>22</v>
      </c>
      <c r="C1" t="s">
        <v>23</v>
      </c>
      <c r="D1" t="s">
        <v>24</v>
      </c>
      <c r="E1" s="4" t="s">
        <v>25</v>
      </c>
    </row>
    <row r="2" spans="1:7" x14ac:dyDescent="0.2">
      <c r="A2" t="s">
        <v>20</v>
      </c>
      <c r="B2" s="19">
        <v>584958</v>
      </c>
      <c r="C2" s="19">
        <v>811001</v>
      </c>
      <c r="D2" s="19">
        <v>838381</v>
      </c>
      <c r="E2" s="19">
        <f t="shared" ref="E2:E10" si="0">SUM(B2:D2)</f>
        <v>2234340</v>
      </c>
    </row>
    <row r="3" spans="1:7" x14ac:dyDescent="0.2">
      <c r="A3" t="s">
        <v>21</v>
      </c>
      <c r="B3" s="19">
        <v>712007</v>
      </c>
      <c r="C3" s="19">
        <v>793083</v>
      </c>
      <c r="D3" s="19">
        <v>874952</v>
      </c>
      <c r="E3" s="19">
        <f t="shared" si="0"/>
        <v>2380042</v>
      </c>
    </row>
    <row r="4" spans="1:7" x14ac:dyDescent="0.2">
      <c r="A4" t="s">
        <v>15</v>
      </c>
      <c r="B4" s="19">
        <v>781084</v>
      </c>
      <c r="C4" s="19">
        <v>689739</v>
      </c>
      <c r="D4" s="19">
        <v>539756</v>
      </c>
      <c r="E4" s="19">
        <f t="shared" si="0"/>
        <v>2010579</v>
      </c>
    </row>
    <row r="5" spans="1:7" x14ac:dyDescent="0.2">
      <c r="A5" t="s">
        <v>17</v>
      </c>
      <c r="B5" s="19">
        <v>646526</v>
      </c>
      <c r="C5" s="19">
        <v>525805</v>
      </c>
      <c r="D5" s="19">
        <v>712065</v>
      </c>
      <c r="E5" s="19">
        <f t="shared" si="0"/>
        <v>1884396</v>
      </c>
    </row>
    <row r="6" spans="1:7" x14ac:dyDescent="0.2">
      <c r="A6" t="s">
        <v>16</v>
      </c>
      <c r="B6" s="19">
        <v>593151</v>
      </c>
      <c r="C6" s="19">
        <v>580167</v>
      </c>
      <c r="D6" s="19">
        <v>863146</v>
      </c>
      <c r="E6" s="19">
        <f t="shared" si="0"/>
        <v>2036464</v>
      </c>
    </row>
    <row r="7" spans="1:7" x14ac:dyDescent="0.2">
      <c r="A7" t="s">
        <v>18</v>
      </c>
      <c r="B7" s="19">
        <v>626350</v>
      </c>
      <c r="C7" s="19">
        <v>752046</v>
      </c>
      <c r="D7" s="19">
        <v>564797</v>
      </c>
      <c r="E7" s="19">
        <f t="shared" si="0"/>
        <v>1943193</v>
      </c>
      <c r="G7" s="10"/>
    </row>
    <row r="8" spans="1:7" x14ac:dyDescent="0.2">
      <c r="A8" t="s">
        <v>13</v>
      </c>
      <c r="B8" s="19">
        <v>525451</v>
      </c>
      <c r="C8" s="19">
        <v>768442</v>
      </c>
      <c r="D8" s="19">
        <v>771472</v>
      </c>
      <c r="E8" s="19">
        <f t="shared" si="0"/>
        <v>2065365</v>
      </c>
    </row>
    <row r="9" spans="1:7" x14ac:dyDescent="0.2">
      <c r="A9" t="s">
        <v>19</v>
      </c>
      <c r="B9" s="19">
        <v>653033</v>
      </c>
      <c r="C9" s="19">
        <v>848087</v>
      </c>
      <c r="D9" s="19">
        <v>739685</v>
      </c>
      <c r="E9" s="19">
        <f t="shared" si="0"/>
        <v>2240805</v>
      </c>
    </row>
    <row r="10" spans="1:7" x14ac:dyDescent="0.2">
      <c r="A10" t="s">
        <v>14</v>
      </c>
      <c r="B10" s="19">
        <v>705501</v>
      </c>
      <c r="C10" s="19">
        <v>580769</v>
      </c>
      <c r="D10" s="19">
        <v>627838</v>
      </c>
      <c r="E10" s="19">
        <f t="shared" si="0"/>
        <v>1914108</v>
      </c>
    </row>
    <row r="13" spans="1:7" x14ac:dyDescent="0.2">
      <c r="A13" t="s">
        <v>12</v>
      </c>
      <c r="B13" t="s">
        <v>22</v>
      </c>
      <c r="C13" t="s">
        <v>23</v>
      </c>
      <c r="D13" t="s">
        <v>24</v>
      </c>
      <c r="E13" s="4" t="s">
        <v>25</v>
      </c>
    </row>
    <row r="14" spans="1:7" x14ac:dyDescent="0.2">
      <c r="A14" t="s">
        <v>20</v>
      </c>
      <c r="B14" s="19">
        <v>584958</v>
      </c>
      <c r="C14" s="19">
        <v>811001</v>
      </c>
      <c r="D14" s="19">
        <v>838381</v>
      </c>
      <c r="E14" s="26">
        <f t="shared" ref="E14:E22" si="1">ROUND(SUM(B14:D14),-5)</f>
        <v>2200000</v>
      </c>
    </row>
    <row r="15" spans="1:7" x14ac:dyDescent="0.2">
      <c r="A15" t="s">
        <v>21</v>
      </c>
      <c r="B15" s="19">
        <v>712007</v>
      </c>
      <c r="C15" s="19">
        <v>793083</v>
      </c>
      <c r="D15" s="19">
        <v>874952</v>
      </c>
      <c r="E15" s="26">
        <f t="shared" si="1"/>
        <v>2400000</v>
      </c>
    </row>
    <row r="16" spans="1:7" x14ac:dyDescent="0.2">
      <c r="A16" t="s">
        <v>15</v>
      </c>
      <c r="B16" s="19">
        <v>781084</v>
      </c>
      <c r="C16" s="19">
        <v>689739</v>
      </c>
      <c r="D16" s="19">
        <v>539756</v>
      </c>
      <c r="E16" s="26">
        <f t="shared" si="1"/>
        <v>2000000</v>
      </c>
    </row>
    <row r="17" spans="1:5" x14ac:dyDescent="0.2">
      <c r="A17" t="s">
        <v>17</v>
      </c>
      <c r="B17" s="19">
        <v>646526</v>
      </c>
      <c r="C17" s="19">
        <v>525805</v>
      </c>
      <c r="D17" s="19">
        <v>712065</v>
      </c>
      <c r="E17" s="26">
        <f t="shared" si="1"/>
        <v>1900000</v>
      </c>
    </row>
    <row r="18" spans="1:5" x14ac:dyDescent="0.2">
      <c r="A18" t="s">
        <v>16</v>
      </c>
      <c r="B18" s="19">
        <v>593151</v>
      </c>
      <c r="C18" s="19">
        <v>580167</v>
      </c>
      <c r="D18" s="19">
        <v>863146</v>
      </c>
      <c r="E18" s="26">
        <f t="shared" si="1"/>
        <v>2000000</v>
      </c>
    </row>
    <row r="19" spans="1:5" x14ac:dyDescent="0.2">
      <c r="A19" t="s">
        <v>18</v>
      </c>
      <c r="B19" s="19">
        <v>626350</v>
      </c>
      <c r="C19" s="19">
        <v>752046</v>
      </c>
      <c r="D19" s="19">
        <v>564797</v>
      </c>
      <c r="E19" s="26">
        <f t="shared" si="1"/>
        <v>1900000</v>
      </c>
    </row>
    <row r="20" spans="1:5" x14ac:dyDescent="0.2">
      <c r="A20" t="s">
        <v>13</v>
      </c>
      <c r="B20" s="19">
        <v>525451</v>
      </c>
      <c r="C20" s="19">
        <v>768442</v>
      </c>
      <c r="D20" s="19">
        <v>771472</v>
      </c>
      <c r="E20" s="26">
        <f t="shared" si="1"/>
        <v>2100000</v>
      </c>
    </row>
    <row r="21" spans="1:5" x14ac:dyDescent="0.2">
      <c r="A21" t="s">
        <v>19</v>
      </c>
      <c r="B21" s="19">
        <v>653033</v>
      </c>
      <c r="C21" s="19">
        <v>848087</v>
      </c>
      <c r="D21" s="19">
        <v>739685</v>
      </c>
      <c r="E21" s="26">
        <f t="shared" si="1"/>
        <v>2200000</v>
      </c>
    </row>
    <row r="22" spans="1:5" x14ac:dyDescent="0.2">
      <c r="A22" t="s">
        <v>14</v>
      </c>
      <c r="B22" s="19">
        <v>705501</v>
      </c>
      <c r="C22" s="19">
        <v>580769</v>
      </c>
      <c r="D22" s="19">
        <v>627838</v>
      </c>
      <c r="E22" s="26">
        <f t="shared" si="1"/>
        <v>1900000</v>
      </c>
    </row>
  </sheetData>
  <sortState ref="A2:E10">
    <sortCondition ref="E6"/>
  </sortState>
  <pageMargins left="0.7" right="0.7" top="0.78740157499999996" bottom="0.78740157499999996" header="0.3" footer="0.3"/>
  <drawing r:id="rId1"/>
  <tableParts count="2"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selection activeCell="H24" sqref="H24"/>
    </sheetView>
  </sheetViews>
  <sheetFormatPr baseColWidth="10" defaultRowHeight="14.25" x14ac:dyDescent="0.2"/>
  <cols>
    <col min="1" max="1" width="12" bestFit="1" customWidth="1"/>
    <col min="2" max="4" width="12" customWidth="1"/>
    <col min="5" max="5" width="14.125" bestFit="1" customWidth="1"/>
  </cols>
  <sheetData>
    <row r="1" spans="1:7" x14ac:dyDescent="0.2">
      <c r="A1" t="s">
        <v>12</v>
      </c>
      <c r="B1" t="s">
        <v>22</v>
      </c>
      <c r="C1" t="s">
        <v>23</v>
      </c>
      <c r="D1" t="s">
        <v>24</v>
      </c>
      <c r="E1" s="4" t="s">
        <v>25</v>
      </c>
    </row>
    <row r="2" spans="1:7" x14ac:dyDescent="0.2">
      <c r="A2" t="s">
        <v>20</v>
      </c>
      <c r="B2" s="19">
        <v>584958</v>
      </c>
      <c r="C2" s="19">
        <v>811001</v>
      </c>
      <c r="D2" s="19">
        <v>838381</v>
      </c>
      <c r="E2" s="19">
        <f t="shared" ref="E2:E10" si="0">ROUND(SUM(B2:D2),-5)</f>
        <v>2200000</v>
      </c>
    </row>
    <row r="3" spans="1:7" x14ac:dyDescent="0.2">
      <c r="A3" t="s">
        <v>21</v>
      </c>
      <c r="B3" s="19">
        <v>712007</v>
      </c>
      <c r="C3" s="19">
        <v>793083</v>
      </c>
      <c r="D3" s="19">
        <v>874952</v>
      </c>
      <c r="E3" s="19">
        <f t="shared" si="0"/>
        <v>2400000</v>
      </c>
    </row>
    <row r="4" spans="1:7" x14ac:dyDescent="0.2">
      <c r="A4" t="s">
        <v>15</v>
      </c>
      <c r="B4" s="19">
        <v>781084</v>
      </c>
      <c r="C4" s="19">
        <v>689739</v>
      </c>
      <c r="D4" s="19">
        <v>539756</v>
      </c>
      <c r="E4" s="19">
        <f t="shared" si="0"/>
        <v>2000000</v>
      </c>
    </row>
    <row r="5" spans="1:7" x14ac:dyDescent="0.2">
      <c r="A5" t="s">
        <v>17</v>
      </c>
      <c r="B5" s="19">
        <v>646526</v>
      </c>
      <c r="C5" s="19">
        <v>525805</v>
      </c>
      <c r="D5" s="19">
        <v>712065</v>
      </c>
      <c r="E5" s="19">
        <f t="shared" si="0"/>
        <v>1900000</v>
      </c>
    </row>
    <row r="6" spans="1:7" x14ac:dyDescent="0.2">
      <c r="A6" t="s">
        <v>16</v>
      </c>
      <c r="B6" s="19">
        <v>593151</v>
      </c>
      <c r="C6" s="19">
        <v>580167</v>
      </c>
      <c r="D6" s="19">
        <v>863146</v>
      </c>
      <c r="E6" s="19">
        <f t="shared" si="0"/>
        <v>2000000</v>
      </c>
    </row>
    <row r="7" spans="1:7" x14ac:dyDescent="0.2">
      <c r="A7" t="s">
        <v>18</v>
      </c>
      <c r="B7" s="19">
        <v>626350</v>
      </c>
      <c r="C7" s="19">
        <v>752046</v>
      </c>
      <c r="D7" s="19">
        <v>564797</v>
      </c>
      <c r="E7" s="19">
        <f t="shared" si="0"/>
        <v>1900000</v>
      </c>
      <c r="G7" s="10"/>
    </row>
    <row r="8" spans="1:7" x14ac:dyDescent="0.2">
      <c r="A8" t="s">
        <v>13</v>
      </c>
      <c r="B8" s="19">
        <v>525451</v>
      </c>
      <c r="C8" s="19">
        <v>768442</v>
      </c>
      <c r="D8" s="19">
        <v>771472</v>
      </c>
      <c r="E8" s="19">
        <f t="shared" si="0"/>
        <v>2100000</v>
      </c>
    </row>
    <row r="9" spans="1:7" x14ac:dyDescent="0.2">
      <c r="A9" t="s">
        <v>19</v>
      </c>
      <c r="B9" s="19">
        <v>653033</v>
      </c>
      <c r="C9" s="19">
        <v>848087</v>
      </c>
      <c r="D9" s="19">
        <v>739685</v>
      </c>
      <c r="E9" s="19">
        <f t="shared" si="0"/>
        <v>2200000</v>
      </c>
    </row>
    <row r="10" spans="1:7" x14ac:dyDescent="0.2">
      <c r="A10" t="s">
        <v>14</v>
      </c>
      <c r="B10" s="19">
        <v>705501</v>
      </c>
      <c r="C10" s="19">
        <v>580769</v>
      </c>
      <c r="D10" s="19">
        <v>627838</v>
      </c>
      <c r="E10" s="19">
        <f t="shared" si="0"/>
        <v>1900000</v>
      </c>
    </row>
    <row r="13" spans="1:7" x14ac:dyDescent="0.2">
      <c r="A13" t="s">
        <v>12</v>
      </c>
      <c r="B13" t="s">
        <v>22</v>
      </c>
      <c r="C13" t="s">
        <v>23</v>
      </c>
      <c r="D13" t="s">
        <v>24</v>
      </c>
      <c r="E13" s="4" t="s">
        <v>25</v>
      </c>
    </row>
    <row r="14" spans="1:7" x14ac:dyDescent="0.2">
      <c r="A14" t="s">
        <v>20</v>
      </c>
      <c r="B14" s="19">
        <v>584958</v>
      </c>
      <c r="C14" s="19">
        <v>811001</v>
      </c>
      <c r="D14" s="19">
        <v>838381</v>
      </c>
      <c r="E14" s="26">
        <f t="shared" ref="E14:E22" si="1">ROUND(SUM(B14:D14),-5)</f>
        <v>2200000</v>
      </c>
    </row>
    <row r="15" spans="1:7" x14ac:dyDescent="0.2">
      <c r="A15" t="s">
        <v>21</v>
      </c>
      <c r="B15" s="19">
        <v>712007</v>
      </c>
      <c r="C15" s="19">
        <v>793083</v>
      </c>
      <c r="D15" s="19">
        <v>874952</v>
      </c>
      <c r="E15" s="26">
        <f t="shared" si="1"/>
        <v>2400000</v>
      </c>
    </row>
    <row r="16" spans="1:7" x14ac:dyDescent="0.2">
      <c r="A16" t="s">
        <v>15</v>
      </c>
      <c r="B16" s="19">
        <v>781084</v>
      </c>
      <c r="C16" s="19">
        <v>689739</v>
      </c>
      <c r="D16" s="19">
        <v>539756</v>
      </c>
      <c r="E16" s="26">
        <f t="shared" si="1"/>
        <v>2000000</v>
      </c>
    </row>
    <row r="17" spans="1:5" x14ac:dyDescent="0.2">
      <c r="A17" t="s">
        <v>17</v>
      </c>
      <c r="B17" s="19">
        <v>646526</v>
      </c>
      <c r="C17" s="19">
        <v>525805</v>
      </c>
      <c r="D17" s="19">
        <v>712065</v>
      </c>
      <c r="E17" s="26">
        <f t="shared" si="1"/>
        <v>1900000</v>
      </c>
    </row>
    <row r="18" spans="1:5" x14ac:dyDescent="0.2">
      <c r="A18" t="s">
        <v>16</v>
      </c>
      <c r="B18" s="19">
        <v>593151</v>
      </c>
      <c r="C18" s="19">
        <v>580167</v>
      </c>
      <c r="D18" s="19">
        <v>863146</v>
      </c>
      <c r="E18" s="26">
        <f t="shared" si="1"/>
        <v>2000000</v>
      </c>
    </row>
    <row r="19" spans="1:5" x14ac:dyDescent="0.2">
      <c r="A19" t="s">
        <v>18</v>
      </c>
      <c r="B19" s="19">
        <v>626350</v>
      </c>
      <c r="C19" s="19">
        <v>752046</v>
      </c>
      <c r="D19" s="19">
        <v>564797</v>
      </c>
      <c r="E19" s="26">
        <f t="shared" si="1"/>
        <v>1900000</v>
      </c>
    </row>
    <row r="20" spans="1:5" x14ac:dyDescent="0.2">
      <c r="A20" t="s">
        <v>13</v>
      </c>
      <c r="B20" s="19">
        <v>525451</v>
      </c>
      <c r="C20" s="19">
        <v>768442</v>
      </c>
      <c r="D20" s="19">
        <v>771472</v>
      </c>
      <c r="E20" s="26">
        <f t="shared" si="1"/>
        <v>2100000</v>
      </c>
    </row>
    <row r="21" spans="1:5" x14ac:dyDescent="0.2">
      <c r="A21" t="s">
        <v>19</v>
      </c>
      <c r="B21" s="19">
        <v>653033</v>
      </c>
      <c r="C21" s="19">
        <v>848087</v>
      </c>
      <c r="D21" s="19">
        <v>739685</v>
      </c>
      <c r="E21" s="26">
        <f t="shared" si="1"/>
        <v>2200000</v>
      </c>
    </row>
    <row r="22" spans="1:5" x14ac:dyDescent="0.2">
      <c r="A22" t="s">
        <v>14</v>
      </c>
      <c r="B22" s="19">
        <v>705501</v>
      </c>
      <c r="C22" s="19">
        <v>580769</v>
      </c>
      <c r="D22" s="19">
        <v>627838</v>
      </c>
      <c r="E22" s="26">
        <f t="shared" si="1"/>
        <v>1900000</v>
      </c>
    </row>
  </sheetData>
  <pageMargins left="0.7" right="0.7" top="0.78740157499999996" bottom="0.78740157499999996" header="0.3" footer="0.3"/>
  <drawing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Ohne Runden</vt:lpstr>
      <vt:lpstr>Mit Runden</vt:lpstr>
      <vt:lpstr>Mit Runden (Lösung)</vt:lpstr>
      <vt:lpstr>Ganze Zahl</vt:lpstr>
      <vt:lpstr>Ganze Stunden</vt:lpstr>
      <vt:lpstr>Ganze Stunden (Lösung)</vt:lpstr>
      <vt:lpstr>Zehner, Hunderter (1)</vt:lpstr>
      <vt:lpstr>Zehner, Hunderter (2)</vt:lpstr>
      <vt:lpstr>Zehner, Hunderter (Lösung)</vt:lpstr>
      <vt:lpstr>Auf-Abrunden</vt:lpstr>
      <vt:lpstr>Auf-Abrunden (Lösung)</vt:lpstr>
      <vt:lpstr>Runden auf 5</vt:lpstr>
      <vt:lpstr>Runden auf 5 oder 50 Cent</vt:lpstr>
      <vt:lpstr>Runden auf 5 o. 50 Cent (Lösg)</vt:lpstr>
    </vt:vector>
  </TitlesOfParts>
  <Company>Office Training München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 Bork</dc:creator>
  <cp:lastModifiedBy>Pia  Bork</cp:lastModifiedBy>
  <dcterms:created xsi:type="dcterms:W3CDTF">2012-12-19T20:33:00Z</dcterms:created>
  <dcterms:modified xsi:type="dcterms:W3CDTF">2012-12-27T16:50:53Z</dcterms:modified>
</cp:coreProperties>
</file>